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/>
  <mc:AlternateContent xmlns:mc="http://schemas.openxmlformats.org/markup-compatibility/2006">
    <mc:Choice Requires="x15">
      <x15ac:absPath xmlns:x15ac="http://schemas.microsoft.com/office/spreadsheetml/2010/11/ac" url="D:\arquivos\estatistica\APRESENTAÇÃO PRODUÇÃO\DEZ21\prestação de contas DEZ21\3 - Indicadores de Desempenho\3.1 - Indicadores de Desempenho - HEGV\"/>
    </mc:Choice>
  </mc:AlternateContent>
  <xr:revisionPtr revIDLastSave="0" documentId="13_ncr:1_{262A5F82-7D95-49FD-AEE8-76E6BBB79DD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Qualitativas 2o. Semestre" sheetId="8" r:id="rId1"/>
  </sheets>
  <externalReferences>
    <externalReference r:id="rId2"/>
  </externalReferences>
  <definedNames>
    <definedName name="_xlnm.Print_Titles" localSheetId="0">'Qualitativas 2o. Semestre'!$1:$9</definedName>
  </definedNames>
  <calcPr calcId="191029" fullPrecision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I54" i="8" l="1"/>
  <c r="AF42" i="8"/>
  <c r="AI42" i="8"/>
  <c r="AF40" i="8"/>
  <c r="AI40" i="8"/>
  <c r="AF38" i="8"/>
  <c r="AI38" i="8" s="1"/>
  <c r="AF62" i="8"/>
  <c r="AI62" i="8" s="1"/>
  <c r="AF60" i="8"/>
  <c r="AI60" i="8" s="1"/>
  <c r="AF58" i="8"/>
  <c r="AI58" i="8"/>
  <c r="AF56" i="8"/>
  <c r="AI56" i="8" s="1"/>
  <c r="AF54" i="8"/>
  <c r="AF52" i="8"/>
  <c r="AI52" i="8"/>
  <c r="AF50" i="8"/>
  <c r="AI50" i="8" s="1"/>
  <c r="AF48" i="8"/>
  <c r="AI48" i="8" s="1"/>
  <c r="AF46" i="8"/>
  <c r="AI46" i="8"/>
  <c r="AF44" i="8"/>
  <c r="AI44" i="8" s="1"/>
  <c r="AF36" i="8"/>
  <c r="AI36" i="8" s="1"/>
  <c r="AF34" i="8"/>
  <c r="AI34" i="8" s="1"/>
  <c r="AF32" i="8"/>
  <c r="AI32" i="8" s="1"/>
  <c r="AF30" i="8"/>
  <c r="AI30" i="8" s="1"/>
  <c r="AF28" i="8"/>
  <c r="AI28" i="8" s="1"/>
  <c r="AF26" i="8"/>
  <c r="AI26" i="8"/>
  <c r="AF24" i="8"/>
  <c r="AI24" i="8" s="1"/>
  <c r="AF22" i="8"/>
  <c r="AI22" i="8" s="1"/>
  <c r="AF20" i="8"/>
  <c r="AI20" i="8"/>
  <c r="AF18" i="8"/>
  <c r="AI18" i="8" s="1"/>
  <c r="AF16" i="8"/>
  <c r="AI16" i="8" s="1"/>
  <c r="AF14" i="8"/>
  <c r="AI14" i="8"/>
  <c r="AF12" i="8"/>
  <c r="AI12" i="8" s="1"/>
  <c r="AF10" i="8"/>
  <c r="AI10" i="8" s="1"/>
  <c r="AA12" i="8"/>
  <c r="AD12" i="8"/>
  <c r="AD60" i="8"/>
  <c r="AD56" i="8"/>
  <c r="AD52" i="8"/>
  <c r="AD42" i="8"/>
  <c r="AA62" i="8"/>
  <c r="AD62" i="8"/>
  <c r="AA60" i="8"/>
  <c r="AA58" i="8"/>
  <c r="AD58" i="8"/>
  <c r="AA56" i="8"/>
  <c r="AA54" i="8"/>
  <c r="AD54" i="8"/>
  <c r="AA52" i="8"/>
  <c r="AA50" i="8"/>
  <c r="AD50" i="8"/>
  <c r="AA48" i="8"/>
  <c r="AD48" i="8"/>
  <c r="AA46" i="8"/>
  <c r="AD46" i="8"/>
  <c r="AA44" i="8"/>
  <c r="AD44" i="8"/>
  <c r="AA42" i="8"/>
  <c r="AA40" i="8"/>
  <c r="AD40" i="8"/>
  <c r="AA38" i="8"/>
  <c r="AD38" i="8"/>
  <c r="AA36" i="8"/>
  <c r="AD36" i="8"/>
  <c r="AA34" i="8"/>
  <c r="AD34" i="8"/>
  <c r="AA32" i="8"/>
  <c r="AD32" i="8"/>
  <c r="AA30" i="8"/>
  <c r="AD30" i="8"/>
  <c r="AA28" i="8"/>
  <c r="AD28" i="8"/>
  <c r="AA26" i="8"/>
  <c r="AD26" i="8"/>
  <c r="AA24" i="8"/>
  <c r="AD24" i="8"/>
  <c r="AA22" i="8"/>
  <c r="AD22" i="8"/>
  <c r="AA20" i="8"/>
  <c r="AD20" i="8"/>
  <c r="AA18" i="8"/>
  <c r="AD18" i="8"/>
  <c r="AA16" i="8"/>
  <c r="AD16" i="8"/>
  <c r="AA14" i="8"/>
  <c r="AD14" i="8"/>
  <c r="AA10" i="8"/>
  <c r="AD10" i="8"/>
  <c r="Y64" i="8"/>
  <c r="T64" i="8"/>
  <c r="T65" i="8"/>
  <c r="Y56" i="8"/>
  <c r="V58" i="8"/>
  <c r="Y58" i="8"/>
  <c r="V48" i="8"/>
  <c r="Y48" i="8"/>
  <c r="V14" i="8"/>
  <c r="Y14" i="8"/>
  <c r="V62" i="8"/>
  <c r="Y62" i="8"/>
  <c r="V60" i="8"/>
  <c r="Y60" i="8"/>
  <c r="V56" i="8"/>
  <c r="V54" i="8"/>
  <c r="Y54" i="8"/>
  <c r="V52" i="8"/>
  <c r="Y52" i="8"/>
  <c r="V50" i="8"/>
  <c r="Y50" i="8"/>
  <c r="V46" i="8"/>
  <c r="Y46" i="8"/>
  <c r="V44" i="8"/>
  <c r="Y44" i="8"/>
  <c r="V42" i="8"/>
  <c r="Y42" i="8"/>
  <c r="V40" i="8"/>
  <c r="Y40" i="8"/>
  <c r="V38" i="8"/>
  <c r="Y38" i="8"/>
  <c r="V36" i="8"/>
  <c r="Y36" i="8"/>
  <c r="V34" i="8"/>
  <c r="Y34" i="8"/>
  <c r="V32" i="8"/>
  <c r="Y32" i="8"/>
  <c r="V30" i="8"/>
  <c r="Y30" i="8"/>
  <c r="V28" i="8"/>
  <c r="Y28" i="8"/>
  <c r="V26" i="8"/>
  <c r="Y26" i="8"/>
  <c r="V24" i="8"/>
  <c r="Y24" i="8"/>
  <c r="V22" i="8"/>
  <c r="Y22" i="8"/>
  <c r="V20" i="8"/>
  <c r="Y20" i="8"/>
  <c r="V18" i="8"/>
  <c r="Y18" i="8"/>
  <c r="V16" i="8"/>
  <c r="Y16" i="8"/>
  <c r="V12" i="8"/>
  <c r="Y12" i="8"/>
  <c r="V10" i="8"/>
  <c r="Y10" i="8"/>
  <c r="Q42" i="8"/>
  <c r="Q10" i="8"/>
  <c r="Q62" i="8"/>
  <c r="T62" i="8"/>
  <c r="Q60" i="8"/>
  <c r="T60" i="8"/>
  <c r="Q58" i="8"/>
  <c r="T58" i="8"/>
  <c r="Q56" i="8"/>
  <c r="T56" i="8"/>
  <c r="Q54" i="8"/>
  <c r="T54" i="8"/>
  <c r="Q52" i="8"/>
  <c r="T52" i="8"/>
  <c r="Q50" i="8"/>
  <c r="T50" i="8"/>
  <c r="Q48" i="8"/>
  <c r="T48" i="8"/>
  <c r="Q46" i="8"/>
  <c r="T46" i="8"/>
  <c r="Q44" i="8"/>
  <c r="T44" i="8"/>
  <c r="T42" i="8"/>
  <c r="Q40" i="8"/>
  <c r="T40" i="8"/>
  <c r="Q38" i="8"/>
  <c r="T38" i="8"/>
  <c r="Q36" i="8"/>
  <c r="T36" i="8"/>
  <c r="Q34" i="8"/>
  <c r="T34" i="8"/>
  <c r="Q32" i="8"/>
  <c r="T32" i="8"/>
  <c r="Q30" i="8"/>
  <c r="T30" i="8"/>
  <c r="Q28" i="8"/>
  <c r="T28" i="8"/>
  <c r="Q26" i="8"/>
  <c r="T26" i="8"/>
  <c r="Q24" i="8"/>
  <c r="T24" i="8"/>
  <c r="Q22" i="8"/>
  <c r="T22" i="8"/>
  <c r="Q20" i="8"/>
  <c r="T20" i="8"/>
  <c r="Q18" i="8"/>
  <c r="T18" i="8"/>
  <c r="Q16" i="8"/>
  <c r="T16" i="8"/>
  <c r="Q14" i="8"/>
  <c r="T14" i="8"/>
  <c r="Q12" i="8"/>
  <c r="T12" i="8"/>
  <c r="T10" i="8"/>
  <c r="L62" i="8"/>
  <c r="O62" i="8"/>
  <c r="L60" i="8"/>
  <c r="O60" i="8"/>
  <c r="L58" i="8"/>
  <c r="O58" i="8"/>
  <c r="L56" i="8"/>
  <c r="O56" i="8"/>
  <c r="L54" i="8"/>
  <c r="O54" i="8"/>
  <c r="L52" i="8"/>
  <c r="O52" i="8"/>
  <c r="L50" i="8"/>
  <c r="O50" i="8"/>
  <c r="L48" i="8"/>
  <c r="O48" i="8"/>
  <c r="L46" i="8"/>
  <c r="O46" i="8"/>
  <c r="L44" i="8"/>
  <c r="O44" i="8"/>
  <c r="O42" i="8"/>
  <c r="L40" i="8"/>
  <c r="O40" i="8"/>
  <c r="L38" i="8"/>
  <c r="O38" i="8"/>
  <c r="L36" i="8"/>
  <c r="O36" i="8"/>
  <c r="L34" i="8"/>
  <c r="O34" i="8"/>
  <c r="L32" i="8"/>
  <c r="O32" i="8"/>
  <c r="O30" i="8"/>
  <c r="L30" i="8"/>
  <c r="L28" i="8"/>
  <c r="O28" i="8"/>
  <c r="L26" i="8"/>
  <c r="O26" i="8"/>
  <c r="L24" i="8"/>
  <c r="O24" i="8"/>
  <c r="L22" i="8"/>
  <c r="O22" i="8"/>
  <c r="L20" i="8"/>
  <c r="O20" i="8"/>
  <c r="L18" i="8"/>
  <c r="O18" i="8"/>
  <c r="L16" i="8"/>
  <c r="O16" i="8"/>
  <c r="L14" i="8"/>
  <c r="O14" i="8"/>
  <c r="L12" i="8"/>
  <c r="O12" i="8"/>
  <c r="L10" i="8"/>
  <c r="O10" i="8"/>
  <c r="G58" i="8"/>
  <c r="J58" i="8"/>
  <c r="G62" i="8"/>
  <c r="J62" i="8"/>
  <c r="G60" i="8"/>
  <c r="J60" i="8"/>
  <c r="G36" i="8"/>
  <c r="J36" i="8"/>
  <c r="G34" i="8"/>
  <c r="J34" i="8"/>
  <c r="G32" i="8"/>
  <c r="J32" i="8"/>
  <c r="G30" i="8"/>
  <c r="J30" i="8"/>
  <c r="G28" i="8"/>
  <c r="J28" i="8"/>
  <c r="G54" i="8"/>
  <c r="J54" i="8"/>
  <c r="G52" i="8"/>
  <c r="J52" i="8"/>
  <c r="J42" i="8"/>
  <c r="G16" i="8"/>
  <c r="J16" i="8"/>
  <c r="G56" i="8"/>
  <c r="J56" i="8"/>
  <c r="G50" i="8"/>
  <c r="J50" i="8"/>
  <c r="G48" i="8"/>
  <c r="J48" i="8"/>
  <c r="G46" i="8"/>
  <c r="J46" i="8"/>
  <c r="G44" i="8"/>
  <c r="J44" i="8"/>
  <c r="G40" i="8"/>
  <c r="J40" i="8"/>
  <c r="G38" i="8"/>
  <c r="J38" i="8"/>
  <c r="G26" i="8"/>
  <c r="J26" i="8"/>
  <c r="G24" i="8"/>
  <c r="J24" i="8"/>
  <c r="G22" i="8"/>
  <c r="J22" i="8"/>
  <c r="G20" i="8"/>
  <c r="J20" i="8"/>
  <c r="G18" i="8"/>
  <c r="J18" i="8"/>
  <c r="G14" i="8"/>
  <c r="J14" i="8"/>
  <c r="G12" i="8"/>
  <c r="J12" i="8"/>
  <c r="G10" i="8"/>
  <c r="J10" i="8"/>
  <c r="J64" i="8"/>
  <c r="J65" i="8"/>
  <c r="O64" i="8"/>
  <c r="O65" i="8"/>
  <c r="AD64" i="8"/>
  <c r="AD65" i="8"/>
  <c r="Y65" i="8"/>
  <c r="AI64" i="8" l="1"/>
  <c r="AI65" i="8" s="1"/>
</calcChain>
</file>

<file path=xl/sharedStrings.xml><?xml version="1.0" encoding="utf-8"?>
<sst xmlns="http://schemas.openxmlformats.org/spreadsheetml/2006/main" count="480" uniqueCount="139">
  <si>
    <t>Atividades</t>
  </si>
  <si>
    <t>Qtde</t>
  </si>
  <si>
    <t>Meta Mínima</t>
  </si>
  <si>
    <t>Pontos</t>
  </si>
  <si>
    <t xml:space="preserve">Total   </t>
  </si>
  <si>
    <t xml:space="preserve">Conceito   </t>
  </si>
  <si>
    <t>x100</t>
  </si>
  <si>
    <t xml:space="preserve">ORGANIZAÇÃO SOCIAL DE SAÚDE
</t>
  </si>
  <si>
    <t>Taxa de densidade de incidência de infecção de corrente sanguínea associada a cateter venoso central(CVC) na UTI Adulto</t>
  </si>
  <si>
    <t>Nº de Infecções Hospitalares associadas a Cateter Vascular Central - UTI Adulto</t>
  </si>
  <si>
    <t>Nº de cateter-dia UTI Adulto</t>
  </si>
  <si>
    <t>x1000</t>
  </si>
  <si>
    <t>Taxa de mortalidade institucional</t>
  </si>
  <si>
    <t>Nº de óbitos &gt;= 24h</t>
  </si>
  <si>
    <t>Taxa de mortalidade cirúrgica</t>
  </si>
  <si>
    <t>Taxa de Ocupação Operacional Geral</t>
  </si>
  <si>
    <t>Nº Pacientes-dia Geral</t>
  </si>
  <si>
    <t>Leitos-dia operacionais Geral</t>
  </si>
  <si>
    <t>&gt;=85%</t>
  </si>
  <si>
    <t>Nº de pacientes submetidos a procedimentos cirúrgicos</t>
  </si>
  <si>
    <t>Taxa de Ocupação Operacional UTI adulto</t>
  </si>
  <si>
    <t>Nº Pacientes-dia UTI adulto</t>
  </si>
  <si>
    <t>Leitos-dia operacionais UTI adulto</t>
  </si>
  <si>
    <t>Média de permanência Geral</t>
  </si>
  <si>
    <t>Média de permanência UTI adulto</t>
  </si>
  <si>
    <t>Nº Transferências Internas de saída + Nº de Saídas hospitalares de UTI Adulto</t>
  </si>
  <si>
    <t>Total de manifestações resolvidas</t>
  </si>
  <si>
    <t>Total de reclamações, solicitações e denúncias</t>
  </si>
  <si>
    <t>&gt;=90%</t>
  </si>
  <si>
    <t>REAL</t>
  </si>
  <si>
    <t>Taxa de densidade de incidência de infecção de corrente sanguínea associada a cateter venoso central(CVC) na UTI Pediátrica</t>
  </si>
  <si>
    <t>Nº de Infecções Hospitalares associadas a Cateter Vascular Central - UTI Pediátrica</t>
  </si>
  <si>
    <t>Nº de cateter-dia UTI Pediátrica</t>
  </si>
  <si>
    <t>COMPLEXO ESTADUAL DE SAÚDE - HOSPITAL ESTADUAL GETÚLIO VARGAS</t>
  </si>
  <si>
    <t>Taxa de Ocupação Operacional UTI Pediátrica</t>
  </si>
  <si>
    <t>Nº Pacientes-dia UTI Pediátrica</t>
  </si>
  <si>
    <t>Leitos-dia operacionais UTI Pediátrica</t>
  </si>
  <si>
    <t>Média de permanência UTI Pediátrica</t>
  </si>
  <si>
    <t>Nº Pacientes-dia leitos UTI Pediátrica</t>
  </si>
  <si>
    <t>Nº Transferências Internas de saída + Nº de Saídas hospitalares de UTI Pediátrica</t>
  </si>
  <si>
    <t>Resolubilidade da Ouvidoria</t>
  </si>
  <si>
    <t>ANO VIGENTE 2021</t>
  </si>
  <si>
    <t>Fórmula</t>
  </si>
  <si>
    <t>Referências</t>
  </si>
  <si>
    <t>ANS-2013</t>
  </si>
  <si>
    <t>Nº de saídas hopitalares (altas+óbitos+transferências externas)</t>
  </si>
  <si>
    <t>&lt; OU = 10%</t>
  </si>
  <si>
    <t>FONTE</t>
  </si>
  <si>
    <t>Prontuário Eletrônico do Paciente e relatório do sistema EPIMED</t>
  </si>
  <si>
    <t>Taxa de Mortalidade Padronizada* UTI Adulta</t>
  </si>
  <si>
    <t>Nº de óbitos observados na UTI</t>
  </si>
  <si>
    <t>Nº de óbitos previstos na UTI</t>
  </si>
  <si>
    <t>Prontuário Eletrônico do Paciente e relatório do sistema EPIMED. Dados para geração do SAPS 3 devem ser incluídos no prontuário do paciente quando impresso.</t>
  </si>
  <si>
    <t>Nº de óbitos cirúrgicos (óbitos até 7 dias após procedimento na mesma internação)</t>
  </si>
  <si>
    <t xml:space="preserve"> &lt; OU = 1,6</t>
  </si>
  <si>
    <t>http://ans.gov.br/images/stories/prestadores/E-EFT-03.pdf</t>
  </si>
  <si>
    <t>&lt; OU = 5%</t>
  </si>
  <si>
    <t>3º Caderno de Indicadores CQH, 2009</t>
  </si>
  <si>
    <t xml:space="preserve">Prontuário Eletrônico </t>
  </si>
  <si>
    <t>http://ans.gov.br/images/stories/prestadores/E-EFI-01.pdf</t>
  </si>
  <si>
    <t>http://ans.gov.br/images/stories/prestadores/E-EFI-03.pdf</t>
  </si>
  <si>
    <t>http://ans.gov.br/images/stories/prestadores/E-EFI-04.pdf</t>
  </si>
  <si>
    <t>Nº de saídas hopitalares (altas+óbitos+transferências externas) Geral</t>
  </si>
  <si>
    <t>&lt; = 7 dias</t>
  </si>
  <si>
    <t>http://ans.gov.br/images/stories/prestadores/E-EFI-07.pdf</t>
  </si>
  <si>
    <t>&lt; = 10 dias</t>
  </si>
  <si>
    <t xml:space="preserve">Incidência de lesão por pressão do  paciente </t>
  </si>
  <si>
    <t>'SES-SP(2010) - 5,07 pdcat-dia;   ANAHP (2011) 3,3/1000 cat-dia;   Brasil - ANVISA (2011) Laboratorial 6,2/1000 cat-dia; Brasil - ANVISA (2011) Clínica 2,3/1000 cat-dia;   SES/RJ (2015) -4,5/1000 (Lab.) e 2,5/1000 (Cli.);</t>
  </si>
  <si>
    <t>Relatório da comissão de controle de infecção hospitalar ou Prontuário Eletrônico do Paciente</t>
  </si>
  <si>
    <t>Proqualis</t>
  </si>
  <si>
    <t>Nº de pacientes internados com lesão por pressão no período</t>
  </si>
  <si>
    <t>Nº de pacientes internados no setor no período</t>
  </si>
  <si>
    <t>&lt; 15%</t>
  </si>
  <si>
    <t>Prontuário Eletrônico do Paciente</t>
  </si>
  <si>
    <t xml:space="preserve">Tempo de espera na Emergência com classificação pediátrica AMARELA </t>
  </si>
  <si>
    <t>M.S., Manual de Acolhimento e Classificação de Risco. Brasília: MS, 2018</t>
  </si>
  <si>
    <t>&lt; OU = 30 min</t>
  </si>
  <si>
    <t>Soma do tempo em minutos entre a Classificação de Risco até o Início do Atendimento médico de pacientes pediátricos com risco AMARELO</t>
  </si>
  <si>
    <t>Soma de atendimentos médicos de pacientes pediátricos com risco AMARELO</t>
  </si>
  <si>
    <t>Sistema de Ouvidoria da SE</t>
  </si>
  <si>
    <t>&gt; = 90%</t>
  </si>
  <si>
    <t>Total de horas de treinamento</t>
  </si>
  <si>
    <t>Número de pessoal ativo no período de referência</t>
  </si>
  <si>
    <t>1,5h homem treinado/mês</t>
  </si>
  <si>
    <t>Taxa de rotatividade recursos humanos</t>
  </si>
  <si>
    <t>(Número de admissões de profissionais assistenciais independente do vínculo contratual + desligamentos de profissionais assistenciais) /2</t>
  </si>
  <si>
    <t>Número de empregados assistenciais ativos independente do vínculo contratual no cadastro da instituição</t>
  </si>
  <si>
    <t>Relatório de RH da CONTRATADA</t>
  </si>
  <si>
    <t>&lt; 2%</t>
  </si>
  <si>
    <t>Índice de Satisfação dos Usuários</t>
  </si>
  <si>
    <t>(Soma do resultado de pesquisa de satisfação realizadas com usuários classificados como PROMOTOR -
Soma do resultado de pesquisa de satisfação realizadas com usuários classificados como DETRATORES)</t>
  </si>
  <si>
    <t>Soma de respostas de pesquisa de satisfação realizadas</t>
  </si>
  <si>
    <t>A metodologia deverá ser aplicada por via eletrônica para todo usuário atendido, de forma individualizada, que fornecer meio de contato.
Amostragem mínima para calcular o indicador deve ser de 5% dos atendimentos realizados no período.
O não alcance da amostragem mínima deverá zerar o resultado do indicador.</t>
  </si>
  <si>
    <t>Relatório da CONTRATADA</t>
  </si>
  <si>
    <t>Resultado &gt; = 7 pts.</t>
  </si>
  <si>
    <t>JUL/21</t>
  </si>
  <si>
    <t>AGO/21</t>
  </si>
  <si>
    <t>OUT/21</t>
  </si>
  <si>
    <t>NOV/21</t>
  </si>
  <si>
    <t>DEZ/21</t>
  </si>
  <si>
    <t>IPCEP - Instituto de Psicologia Clínica Educacional e Profissional</t>
  </si>
  <si>
    <t>CONTRATO GESTÃO 004/2021  - EDITAL DE SELEÇÃO Nº 04/2021</t>
  </si>
  <si>
    <t>Proqualis (2014)</t>
  </si>
  <si>
    <t>Taxa de Pneumonia associada a Ventilação mecânica - VAP
 Densidade de incidência de Pneumonia Associada à Ventilação Mecânica (PAV).</t>
  </si>
  <si>
    <t>Boletim de Segurança do paciente nº 16 da ANVISA, publicado em Dezembro de 2017, que divulgava as densidades de incidência em UTI adulto no Brasil (referência 2016).</t>
  </si>
  <si>
    <t>Número de casos novos de PAV no período de vigilância</t>
  </si>
  <si>
    <t>Número de pacientes em Ventilação Mecânica- dia no período de vigilância</t>
  </si>
  <si>
    <t>Índice de Treinamentos</t>
  </si>
  <si>
    <t>Média de permanência Leito Clínico</t>
  </si>
  <si>
    <t>Média de permanência Leito Pediátrico</t>
  </si>
  <si>
    <t>Média de permanência Leito Cirúrgico</t>
  </si>
  <si>
    <t>Média de permanência Leito Neurocirurgia</t>
  </si>
  <si>
    <t>Média de permanência Leito Cirúrgico Ortopédico</t>
  </si>
  <si>
    <t>Nº Pacientes-dia leitos clínicos</t>
  </si>
  <si>
    <t>Nº Pacientes-dia leitos Pediátricos</t>
  </si>
  <si>
    <t>Nº Pacientes-dia leitos cirúrgicos</t>
  </si>
  <si>
    <t>Nº Pacientes-dia leitos cirúrgicos ortopédicos</t>
  </si>
  <si>
    <t>Nº Pacientes-dia leitos neurocirúrgicos</t>
  </si>
  <si>
    <t>Nº de Saídas hospitalares clínicas (altas + óbitos + transferências externas) Geral</t>
  </si>
  <si>
    <t>Alimentação do SIA/SUS</t>
  </si>
  <si>
    <t>Número de BPA e APACs apresentados</t>
  </si>
  <si>
    <t>Número de atendimentos ambulatoriais * 100</t>
  </si>
  <si>
    <t>Alimentação do SIH/SUS</t>
  </si>
  <si>
    <t>Número de AIH apresentada no mês</t>
  </si>
  <si>
    <t xml:space="preserve">Número de internações realizadas na Unidade no mês * 100 </t>
  </si>
  <si>
    <t>DATASUS</t>
  </si>
  <si>
    <t>http://ans.gov.br/images/stories/prestadores/E-EFI-08.pdf</t>
  </si>
  <si>
    <t>http://ans.gov.br/images/stories/prestadores/E-EFI-05.pdf</t>
  </si>
  <si>
    <t>13/1000</t>
  </si>
  <si>
    <t>Percentual de colaboradores que utilizam uniforme padronizado</t>
  </si>
  <si>
    <t>Humanização</t>
  </si>
  <si>
    <t>Nº total de colaboradores uniformizados</t>
  </si>
  <si>
    <t>Nº total de colaboradores da Unidade</t>
  </si>
  <si>
    <t>Relatório da CAF</t>
  </si>
  <si>
    <t>Percentual de utilização exclusiva do enxoval preconizado pela SES</t>
  </si>
  <si>
    <t>Total de kits disponibilizados</t>
  </si>
  <si>
    <t>Total de pacientes internados</t>
  </si>
  <si>
    <t>4,5/1000 (Laborat)</t>
  </si>
  <si>
    <t>SET/21 (2ª quinzena)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</si>
</sst>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6" formatCode="0.0%"/>
    <numFmt numFmtId="168" formatCode="0.0"/>
  </numFmts>
  <fonts count="2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2"/>
      <color indexed="56"/>
      <name val="Times New Roman"/>
      <family val="1"/>
    </font>
    <font>
      <b/>
      <sz val="16"/>
      <color indexed="8"/>
      <name val="Calibri"/>
      <family val="2"/>
    </font>
    <font>
      <b/>
      <sz val="16"/>
      <name val="Times New Roman"/>
      <family val="1"/>
    </font>
    <font>
      <b/>
      <sz val="9"/>
      <name val="Calibri"/>
      <family val="2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6"/>
      <color rgb="FFFFFFFF"/>
      <name val="Calibri"/>
      <family val="2"/>
    </font>
    <font>
      <b/>
      <sz val="22"/>
      <color rgb="FFFFFFFF"/>
      <name val="Calibri"/>
      <family val="2"/>
    </font>
    <font>
      <b/>
      <sz val="16"/>
      <color theme="1"/>
      <name val="Calibri"/>
      <family val="2"/>
      <scheme val="minor"/>
    </font>
    <font>
      <sz val="8"/>
      <name val="Calibri"/>
      <family val="2"/>
    </font>
    <font>
      <sz val="8"/>
      <color indexed="8"/>
      <name val="Calibri"/>
      <family val="2"/>
    </font>
    <font>
      <b/>
      <sz val="9"/>
      <color theme="0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theme="4" tint="0.599963377788628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31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/>
        <bgColor indexed="31"/>
      </patternFill>
    </fill>
    <fill>
      <patternFill patternType="solid">
        <fgColor theme="4" tint="0.59999389629810485"/>
        <bgColor indexed="31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34998626667073579"/>
        <bgColor indexed="31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13">
    <xf numFmtId="0" fontId="0" fillId="0" borderId="0"/>
    <xf numFmtId="0" fontId="2" fillId="0" borderId="0"/>
    <xf numFmtId="44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2" fillId="0" borderId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164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11" fillId="0" borderId="0" applyFont="0" applyFill="0" applyBorder="0" applyAlignment="0" applyProtection="0"/>
  </cellStyleXfs>
  <cellXfs count="161">
    <xf numFmtId="0" fontId="0" fillId="0" borderId="0" xfId="0"/>
    <xf numFmtId="0" fontId="12" fillId="0" borderId="0" xfId="6" applyFont="1" applyAlignment="1" applyProtection="1">
      <alignment vertical="center"/>
    </xf>
    <xf numFmtId="0" fontId="13" fillId="0" borderId="0" xfId="3" applyFont="1" applyAlignment="1" applyProtection="1">
      <alignment vertical="center"/>
    </xf>
    <xf numFmtId="0" fontId="13" fillId="0" borderId="0" xfId="3" applyFont="1" applyAlignment="1" applyProtection="1">
      <alignment horizontal="center" vertical="center" wrapText="1"/>
    </xf>
    <xf numFmtId="0" fontId="13" fillId="0" borderId="0" xfId="3" applyNumberFormat="1" applyFont="1" applyAlignment="1" applyProtection="1">
      <alignment horizontal="center" vertical="center"/>
    </xf>
    <xf numFmtId="0" fontId="13" fillId="0" borderId="0" xfId="3" applyFont="1" applyFill="1" applyAlignment="1" applyProtection="1">
      <alignment vertical="center"/>
    </xf>
    <xf numFmtId="0" fontId="13" fillId="0" borderId="0" xfId="3" applyNumberFormat="1" applyFont="1" applyAlignment="1" applyProtection="1">
      <alignment horizontal="center" vertical="center" wrapText="1"/>
    </xf>
    <xf numFmtId="0" fontId="4" fillId="4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0" borderId="1" xfId="3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/>
    </xf>
    <xf numFmtId="0" fontId="3" fillId="3" borderId="1" xfId="1" applyFont="1" applyFill="1" applyBorder="1" applyAlignment="1" applyProtection="1">
      <alignment horizontal="center" vertical="center" wrapText="1"/>
    </xf>
    <xf numFmtId="0" fontId="3" fillId="2" borderId="1" xfId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 wrapText="1"/>
    </xf>
    <xf numFmtId="0" fontId="3" fillId="2" borderId="1" xfId="1" applyNumberFormat="1" applyFont="1" applyFill="1" applyBorder="1" applyAlignment="1" applyProtection="1">
      <alignment horizontal="center" vertical="center"/>
    </xf>
    <xf numFmtId="0" fontId="13" fillId="2" borderId="1" xfId="3" applyFont="1" applyFill="1" applyBorder="1" applyAlignment="1" applyProtection="1">
      <alignment vertical="center"/>
    </xf>
    <xf numFmtId="0" fontId="3" fillId="2" borderId="1" xfId="1" applyNumberFormat="1" applyFont="1" applyFill="1" applyBorder="1" applyAlignment="1" applyProtection="1">
      <alignment horizontal="right" vertical="center"/>
    </xf>
    <xf numFmtId="1" fontId="3" fillId="2" borderId="1" xfId="1" applyNumberFormat="1" applyFont="1" applyFill="1" applyBorder="1" applyAlignment="1" applyProtection="1">
      <alignment horizontal="center" vertical="center"/>
    </xf>
    <xf numFmtId="41" fontId="11" fillId="0" borderId="0" xfId="2" applyNumberFormat="1" applyFont="1" applyBorder="1" applyAlignment="1">
      <alignment horizontal="center" vertical="center" wrapText="1"/>
    </xf>
    <xf numFmtId="41" fontId="11" fillId="0" borderId="0" xfId="2" applyNumberFormat="1" applyFont="1" applyBorder="1" applyAlignment="1">
      <alignment horizontal="center" wrapText="1"/>
    </xf>
    <xf numFmtId="41" fontId="7" fillId="0" borderId="0" xfId="2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0" fillId="2" borderId="2" xfId="1" applyFont="1" applyFill="1" applyBorder="1" applyAlignment="1" applyProtection="1">
      <alignment vertical="center"/>
    </xf>
    <xf numFmtId="0" fontId="10" fillId="2" borderId="1" xfId="1" applyFont="1" applyFill="1" applyBorder="1" applyAlignment="1" applyProtection="1">
      <alignment vertical="center"/>
    </xf>
    <xf numFmtId="1" fontId="4" fillId="0" borderId="1" xfId="1" applyNumberFormat="1" applyFont="1" applyFill="1" applyBorder="1" applyAlignment="1" applyProtection="1">
      <alignment horizontal="center" vertical="center" wrapText="1"/>
      <protection locked="0"/>
    </xf>
    <xf numFmtId="41" fontId="9" fillId="0" borderId="0" xfId="2" applyNumberFormat="1" applyFont="1" applyBorder="1" applyAlignment="1">
      <alignment vertical="center" wrapText="1"/>
    </xf>
    <xf numFmtId="41" fontId="18" fillId="0" borderId="0" xfId="2" applyNumberFormat="1" applyFont="1" applyBorder="1" applyAlignment="1">
      <alignment vertical="center" wrapText="1"/>
    </xf>
    <xf numFmtId="1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9" borderId="1" xfId="1" applyNumberFormat="1" applyFont="1" applyFill="1" applyBorder="1" applyAlignment="1" applyProtection="1">
      <alignment horizontal="center" vertical="center" wrapText="1"/>
      <protection locked="0"/>
    </xf>
    <xf numFmtId="0" fontId="4" fillId="10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5" fillId="3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center" vertical="center" wrapText="1"/>
    </xf>
    <xf numFmtId="0" fontId="15" fillId="2" borderId="1" xfId="3" applyFont="1" applyFill="1" applyBorder="1" applyAlignment="1" applyProtection="1">
      <alignment horizontal="center" vertical="center" wrapText="1"/>
    </xf>
    <xf numFmtId="0" fontId="15" fillId="3" borderId="1" xfId="3" applyFont="1" applyFill="1" applyBorder="1" applyAlignment="1" applyProtection="1">
      <alignment horizontal="center" vertical="center" wrapText="1"/>
    </xf>
    <xf numFmtId="0" fontId="15" fillId="5" borderId="1" xfId="3" applyFont="1" applyFill="1" applyBorder="1" applyAlignment="1" applyProtection="1">
      <alignment horizontal="center" vertical="center" wrapText="1"/>
    </xf>
    <xf numFmtId="0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2" fontId="4" fillId="11" borderId="1" xfId="1" applyNumberFormat="1" applyFont="1" applyFill="1" applyBorder="1" applyAlignment="1" applyProtection="1">
      <alignment horizontal="center" vertical="center" wrapText="1"/>
      <protection locked="0"/>
    </xf>
    <xf numFmtId="3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1" fontId="4" fillId="12" borderId="1" xfId="1" applyNumberFormat="1" applyFont="1" applyFill="1" applyBorder="1" applyAlignment="1" applyProtection="1">
      <alignment horizontal="center" vertical="center" wrapText="1"/>
      <protection locked="0"/>
    </xf>
    <xf numFmtId="168" fontId="4" fillId="3" borderId="1" xfId="1" applyNumberFormat="1" applyFont="1" applyFill="1" applyBorder="1" applyAlignment="1" applyProtection="1">
      <alignment horizontal="center" vertical="center" wrapText="1"/>
      <protection locked="0"/>
    </xf>
    <xf numFmtId="0" fontId="10" fillId="2" borderId="3" xfId="1" applyFont="1" applyFill="1" applyBorder="1" applyAlignment="1" applyProtection="1">
      <alignment horizontal="right" vertical="center"/>
    </xf>
    <xf numFmtId="0" fontId="10" fillId="2" borderId="7" xfId="1" applyFont="1" applyFill="1" applyBorder="1" applyAlignment="1" applyProtection="1">
      <alignment horizontal="right" vertical="center"/>
    </xf>
    <xf numFmtId="0" fontId="3" fillId="2" borderId="1" xfId="1" applyFont="1" applyFill="1" applyBorder="1" applyAlignment="1" applyProtection="1">
      <alignment horizontal="right" vertical="center"/>
    </xf>
    <xf numFmtId="3" fontId="6" fillId="0" borderId="8" xfId="1" applyNumberFormat="1" applyFont="1" applyFill="1" applyBorder="1" applyAlignment="1" applyProtection="1">
      <alignment horizontal="center" vertical="center"/>
    </xf>
    <xf numFmtId="3" fontId="6" fillId="0" borderId="4" xfId="1" applyNumberFormat="1" applyFont="1" applyFill="1" applyBorder="1" applyAlignment="1" applyProtection="1">
      <alignment horizontal="center" vertical="center"/>
    </xf>
    <xf numFmtId="9" fontId="5" fillId="7" borderId="1" xfId="12" applyNumberFormat="1" applyFont="1" applyFill="1" applyBorder="1" applyAlignment="1" applyProtection="1">
      <alignment horizontal="center" vertical="center"/>
    </xf>
    <xf numFmtId="9" fontId="4" fillId="5" borderId="8" xfId="8" applyNumberFormat="1" applyFont="1" applyFill="1" applyBorder="1" applyAlignment="1" applyProtection="1">
      <alignment horizontal="center" vertical="center" wrapText="1"/>
    </xf>
    <xf numFmtId="9" fontId="4" fillId="5" borderId="4" xfId="8" applyNumberFormat="1" applyFont="1" applyFill="1" applyBorder="1" applyAlignment="1" applyProtection="1">
      <alignment horizontal="center" vertical="center" wrapText="1"/>
    </xf>
    <xf numFmtId="9" fontId="4" fillId="5" borderId="8" xfId="7" applyNumberFormat="1" applyFont="1" applyFill="1" applyBorder="1" applyAlignment="1" applyProtection="1">
      <alignment horizontal="center" vertical="center" wrapText="1"/>
    </xf>
    <xf numFmtId="9" fontId="4" fillId="5" borderId="4" xfId="7" applyNumberFormat="1" applyFont="1" applyFill="1" applyBorder="1" applyAlignment="1" applyProtection="1">
      <alignment horizontal="center" vertical="center" wrapText="1"/>
    </xf>
    <xf numFmtId="0" fontId="10" fillId="2" borderId="1" xfId="1" applyFont="1" applyFill="1" applyBorder="1" applyAlignment="1" applyProtection="1">
      <alignment horizontal="right" vertical="center"/>
    </xf>
    <xf numFmtId="3" fontId="6" fillId="3" borderId="8" xfId="1" applyNumberFormat="1" applyFont="1" applyFill="1" applyBorder="1" applyAlignment="1" applyProtection="1">
      <alignment horizontal="center" vertical="center"/>
    </xf>
    <xf numFmtId="3" fontId="6" fillId="3" borderId="4" xfId="1" applyNumberFormat="1" applyFont="1" applyFill="1" applyBorder="1" applyAlignment="1" applyProtection="1">
      <alignment horizontal="center" vertical="center"/>
    </xf>
    <xf numFmtId="9" fontId="4" fillId="3" borderId="8" xfId="7" applyNumberFormat="1" applyFont="1" applyFill="1" applyBorder="1" applyAlignment="1" applyProtection="1">
      <alignment horizontal="center" vertical="center" wrapText="1"/>
    </xf>
    <xf numFmtId="9" fontId="4" fillId="3" borderId="4" xfId="7" applyNumberFormat="1" applyFont="1" applyFill="1" applyBorder="1" applyAlignment="1" applyProtection="1">
      <alignment horizontal="center" vertical="center" wrapText="1"/>
    </xf>
    <xf numFmtId="0" fontId="15" fillId="5" borderId="8" xfId="3" applyFont="1" applyFill="1" applyBorder="1" applyAlignment="1" applyProtection="1">
      <alignment horizontal="center" vertical="center"/>
    </xf>
    <xf numFmtId="0" fontId="15" fillId="5" borderId="4" xfId="3" applyFont="1" applyFill="1" applyBorder="1" applyAlignment="1" applyProtection="1">
      <alignment horizontal="center" vertical="center"/>
    </xf>
    <xf numFmtId="0" fontId="15" fillId="5" borderId="8" xfId="3" applyFont="1" applyFill="1" applyBorder="1" applyAlignment="1" applyProtection="1">
      <alignment horizontal="left" vertical="center" wrapText="1" shrinkToFit="1"/>
    </xf>
    <xf numFmtId="0" fontId="15" fillId="5" borderId="4" xfId="3" applyFont="1" applyFill="1" applyBorder="1" applyAlignment="1" applyProtection="1">
      <alignment horizontal="left" vertical="center" wrapText="1" shrinkToFit="1"/>
    </xf>
    <xf numFmtId="0" fontId="13" fillId="5" borderId="8" xfId="3" applyFont="1" applyFill="1" applyBorder="1" applyAlignment="1" applyProtection="1">
      <alignment horizontal="center" vertical="center" wrapText="1" shrinkToFit="1"/>
    </xf>
    <xf numFmtId="0" fontId="13" fillId="5" borderId="4" xfId="3" applyFont="1" applyFill="1" applyBorder="1" applyAlignment="1" applyProtection="1">
      <alignment horizontal="center" vertical="center" wrapText="1" shrinkToFit="1"/>
    </xf>
    <xf numFmtId="0" fontId="15" fillId="5" borderId="1" xfId="3" applyFont="1" applyFill="1" applyBorder="1" applyAlignment="1" applyProtection="1">
      <alignment horizontal="center" vertical="center" wrapText="1"/>
    </xf>
    <xf numFmtId="9" fontId="4" fillId="3" borderId="8" xfId="8" applyNumberFormat="1" applyFont="1" applyFill="1" applyBorder="1" applyAlignment="1" applyProtection="1">
      <alignment horizontal="center" vertical="center" wrapText="1"/>
    </xf>
    <xf numFmtId="9" fontId="4" fillId="3" borderId="4" xfId="8" applyNumberFormat="1" applyFont="1" applyFill="1" applyBorder="1" applyAlignment="1" applyProtection="1">
      <alignment horizontal="center" vertical="center" wrapText="1"/>
    </xf>
    <xf numFmtId="0" fontId="15" fillId="3" borderId="8" xfId="3" applyFont="1" applyFill="1" applyBorder="1" applyAlignment="1" applyProtection="1">
      <alignment horizontal="center" vertical="center"/>
    </xf>
    <xf numFmtId="0" fontId="15" fillId="3" borderId="4" xfId="3" applyFont="1" applyFill="1" applyBorder="1" applyAlignment="1" applyProtection="1">
      <alignment horizontal="center" vertical="center"/>
    </xf>
    <xf numFmtId="0" fontId="15" fillId="3" borderId="8" xfId="3" applyFont="1" applyFill="1" applyBorder="1" applyAlignment="1" applyProtection="1">
      <alignment horizontal="left" vertical="center" wrapText="1" shrinkToFit="1"/>
    </xf>
    <xf numFmtId="0" fontId="15" fillId="3" borderId="4" xfId="3" applyFont="1" applyFill="1" applyBorder="1" applyAlignment="1" applyProtection="1">
      <alignment horizontal="left" vertical="center" wrapText="1" shrinkToFit="1"/>
    </xf>
    <xf numFmtId="0" fontId="13" fillId="3" borderId="8" xfId="3" applyFont="1" applyFill="1" applyBorder="1" applyAlignment="1" applyProtection="1">
      <alignment horizontal="center" vertical="center" wrapText="1" shrinkToFit="1"/>
    </xf>
    <xf numFmtId="0" fontId="13" fillId="3" borderId="4" xfId="3" applyFont="1" applyFill="1" applyBorder="1" applyAlignment="1" applyProtection="1">
      <alignment horizontal="center" vertical="center" wrapText="1" shrinkToFit="1"/>
    </xf>
    <xf numFmtId="0" fontId="15" fillId="3" borderId="1" xfId="3" applyFont="1" applyFill="1" applyBorder="1" applyAlignment="1" applyProtection="1">
      <alignment horizontal="center" vertical="center" wrapText="1"/>
    </xf>
    <xf numFmtId="3" fontId="6" fillId="5" borderId="1" xfId="1" applyNumberFormat="1" applyFont="1" applyFill="1" applyBorder="1" applyAlignment="1" applyProtection="1">
      <alignment horizontal="center" vertical="center"/>
    </xf>
    <xf numFmtId="1" fontId="5" fillId="7" borderId="1" xfId="7" applyNumberFormat="1" applyFont="1" applyFill="1" applyBorder="1" applyAlignment="1" applyProtection="1">
      <alignment horizontal="center" vertical="center"/>
    </xf>
    <xf numFmtId="0" fontId="21" fillId="5" borderId="1" xfId="3" applyFont="1" applyFill="1" applyBorder="1" applyAlignment="1" applyProtection="1">
      <alignment horizontal="center" vertical="center" wrapText="1"/>
    </xf>
    <xf numFmtId="9" fontId="4" fillId="0" borderId="8" xfId="7" applyNumberFormat="1" applyFont="1" applyFill="1" applyBorder="1" applyAlignment="1" applyProtection="1">
      <alignment horizontal="center" vertical="center" wrapText="1"/>
    </xf>
    <xf numFmtId="9" fontId="4" fillId="0" borderId="4" xfId="7" applyNumberFormat="1" applyFont="1" applyFill="1" applyBorder="1" applyAlignment="1" applyProtection="1">
      <alignment horizontal="center" vertical="center" wrapText="1"/>
    </xf>
    <xf numFmtId="9" fontId="4" fillId="0" borderId="8" xfId="8" applyNumberFormat="1" applyFont="1" applyFill="1" applyBorder="1" applyAlignment="1" applyProtection="1">
      <alignment horizontal="center" vertical="center" wrapText="1"/>
    </xf>
    <xf numFmtId="9" fontId="4" fillId="0" borderId="4" xfId="8" applyNumberFormat="1" applyFont="1" applyFill="1" applyBorder="1" applyAlignment="1" applyProtection="1">
      <alignment horizontal="center" vertical="center" wrapText="1"/>
    </xf>
    <xf numFmtId="2" fontId="5" fillId="7" borderId="1" xfId="7" applyNumberFormat="1" applyFont="1" applyFill="1" applyBorder="1" applyAlignment="1" applyProtection="1">
      <alignment horizontal="center" vertical="center"/>
    </xf>
    <xf numFmtId="0" fontId="13" fillId="0" borderId="8" xfId="3" applyFont="1" applyFill="1" applyBorder="1" applyAlignment="1" applyProtection="1">
      <alignment horizontal="center" vertical="center" wrapText="1" shrinkToFit="1"/>
    </xf>
    <xf numFmtId="0" fontId="13" fillId="0" borderId="4" xfId="3" applyFont="1" applyFill="1" applyBorder="1" applyAlignment="1" applyProtection="1">
      <alignment horizontal="center" vertical="center" wrapText="1" shrinkToFit="1"/>
    </xf>
    <xf numFmtId="0" fontId="13" fillId="2" borderId="8" xfId="3" applyFont="1" applyFill="1" applyBorder="1" applyAlignment="1" applyProtection="1">
      <alignment horizontal="center" vertical="center" wrapText="1" shrinkToFit="1"/>
    </xf>
    <xf numFmtId="0" fontId="13" fillId="2" borderId="4" xfId="3" applyFont="1" applyFill="1" applyBorder="1" applyAlignment="1" applyProtection="1">
      <alignment horizontal="center" vertical="center" wrapText="1" shrinkToFit="1"/>
    </xf>
    <xf numFmtId="0" fontId="13" fillId="0" borderId="8" xfId="3" applyFont="1" applyFill="1" applyBorder="1" applyAlignment="1" applyProtection="1">
      <alignment horizontal="justify" vertical="center" wrapText="1" shrinkToFit="1"/>
    </xf>
    <xf numFmtId="0" fontId="13" fillId="0" borderId="4" xfId="3" applyFont="1" applyFill="1" applyBorder="1" applyAlignment="1" applyProtection="1">
      <alignment horizontal="justify" vertical="center" wrapText="1" shrinkToFit="1"/>
    </xf>
    <xf numFmtId="49" fontId="5" fillId="3" borderId="8" xfId="8" quotePrefix="1" applyNumberFormat="1" applyFont="1" applyFill="1" applyBorder="1" applyAlignment="1" applyProtection="1">
      <alignment horizontal="center" vertical="center" wrapText="1"/>
    </xf>
    <xf numFmtId="49" fontId="5" fillId="3" borderId="4" xfId="8" quotePrefix="1" applyNumberFormat="1" applyFont="1" applyFill="1" applyBorder="1" applyAlignment="1" applyProtection="1">
      <alignment horizontal="center" vertical="center" wrapText="1"/>
    </xf>
    <xf numFmtId="168" fontId="19" fillId="3" borderId="8" xfId="7" quotePrefix="1" applyNumberFormat="1" applyFont="1" applyFill="1" applyBorder="1" applyAlignment="1" applyProtection="1">
      <alignment horizontal="center" vertical="center" wrapText="1"/>
    </xf>
    <xf numFmtId="168" fontId="19" fillId="3" borderId="4" xfId="7" quotePrefix="1" applyNumberFormat="1" applyFont="1" applyFill="1" applyBorder="1" applyAlignment="1" applyProtection="1">
      <alignment horizontal="center" vertical="center" wrapText="1"/>
    </xf>
    <xf numFmtId="3" fontId="6" fillId="3" borderId="1" xfId="1" applyNumberFormat="1" applyFont="1" applyFill="1" applyBorder="1" applyAlignment="1" applyProtection="1">
      <alignment horizontal="center" vertical="center"/>
    </xf>
    <xf numFmtId="0" fontId="15" fillId="0" borderId="8" xfId="3" applyFont="1" applyFill="1" applyBorder="1" applyAlignment="1" applyProtection="1">
      <alignment horizontal="center" vertical="center"/>
    </xf>
    <xf numFmtId="0" fontId="15" fillId="0" borderId="4" xfId="3" applyFont="1" applyFill="1" applyBorder="1" applyAlignment="1" applyProtection="1">
      <alignment horizontal="center" vertical="center"/>
    </xf>
    <xf numFmtId="0" fontId="15" fillId="0" borderId="8" xfId="3" applyFont="1" applyFill="1" applyBorder="1" applyAlignment="1" applyProtection="1">
      <alignment horizontal="left" vertical="center" wrapText="1" shrinkToFit="1"/>
    </xf>
    <xf numFmtId="0" fontId="15" fillId="0" borderId="4" xfId="3" applyFont="1" applyFill="1" applyBorder="1" applyAlignment="1" applyProtection="1">
      <alignment horizontal="left" vertical="center" wrapText="1" shrinkToFit="1"/>
    </xf>
    <xf numFmtId="0" fontId="15" fillId="2" borderId="8" xfId="3" applyFont="1" applyFill="1" applyBorder="1" applyAlignment="1" applyProtection="1">
      <alignment horizontal="center" vertical="center"/>
    </xf>
    <xf numFmtId="0" fontId="15" fillId="2" borderId="4" xfId="3" applyFont="1" applyFill="1" applyBorder="1" applyAlignment="1" applyProtection="1">
      <alignment horizontal="center" vertical="center"/>
    </xf>
    <xf numFmtId="0" fontId="15" fillId="2" borderId="8" xfId="3" applyFont="1" applyFill="1" applyBorder="1" applyAlignment="1" applyProtection="1">
      <alignment horizontal="left" vertical="center" wrapText="1" shrinkToFit="1"/>
    </xf>
    <xf numFmtId="0" fontId="15" fillId="2" borderId="4" xfId="3" applyFont="1" applyFill="1" applyBorder="1" applyAlignment="1" applyProtection="1">
      <alignment horizontal="left" vertical="center" wrapText="1" shrinkToFit="1"/>
    </xf>
    <xf numFmtId="0" fontId="15" fillId="2" borderId="1" xfId="3" applyFont="1" applyFill="1" applyBorder="1" applyAlignment="1" applyProtection="1">
      <alignment horizontal="center" vertical="center" wrapText="1"/>
    </xf>
    <xf numFmtId="3" fontId="6" fillId="0" borderId="1" xfId="1" applyNumberFormat="1" applyFont="1" applyFill="1" applyBorder="1" applyAlignment="1" applyProtection="1">
      <alignment horizontal="center" vertical="center"/>
    </xf>
    <xf numFmtId="166" fontId="5" fillId="7" borderId="1" xfId="7" applyNumberFormat="1" applyFont="1" applyFill="1" applyBorder="1" applyAlignment="1" applyProtection="1">
      <alignment horizontal="center" vertical="center"/>
    </xf>
    <xf numFmtId="166" fontId="4" fillId="3" borderId="8" xfId="7" quotePrefix="1" applyNumberFormat="1" applyFont="1" applyFill="1" applyBorder="1" applyAlignment="1" applyProtection="1">
      <alignment horizontal="center" vertical="center" wrapText="1"/>
    </xf>
    <xf numFmtId="166" fontId="4" fillId="3" borderId="4" xfId="7" quotePrefix="1" applyNumberFormat="1" applyFont="1" applyFill="1" applyBorder="1" applyAlignment="1" applyProtection="1">
      <alignment horizontal="center" vertical="center" wrapText="1"/>
    </xf>
    <xf numFmtId="49" fontId="5" fillId="0" borderId="8" xfId="8" quotePrefix="1" applyNumberFormat="1" applyFont="1" applyFill="1" applyBorder="1" applyAlignment="1" applyProtection="1">
      <alignment horizontal="center" vertical="center" wrapText="1"/>
    </xf>
    <xf numFmtId="49" fontId="5" fillId="0" borderId="4" xfId="8" quotePrefix="1" applyNumberFormat="1" applyFont="1" applyFill="1" applyBorder="1" applyAlignment="1" applyProtection="1">
      <alignment horizontal="center" vertical="center" wrapText="1"/>
    </xf>
    <xf numFmtId="166" fontId="4" fillId="0" borderId="8" xfId="7" quotePrefix="1" applyNumberFormat="1" applyFont="1" applyFill="1" applyBorder="1" applyAlignment="1" applyProtection="1">
      <alignment horizontal="center" vertical="center" wrapText="1"/>
    </xf>
    <xf numFmtId="166" fontId="4" fillId="0" borderId="4" xfId="7" quotePrefix="1" applyNumberFormat="1" applyFont="1" applyFill="1" applyBorder="1" applyAlignment="1" applyProtection="1">
      <alignment horizontal="center" vertical="center" wrapText="1"/>
    </xf>
    <xf numFmtId="168" fontId="5" fillId="7" borderId="1" xfId="7" applyNumberFormat="1" applyFont="1" applyFill="1" applyBorder="1" applyAlignment="1" applyProtection="1">
      <alignment horizontal="center" vertical="center"/>
    </xf>
    <xf numFmtId="9" fontId="4" fillId="0" borderId="8" xfId="8" quotePrefix="1" applyNumberFormat="1" applyFont="1" applyFill="1" applyBorder="1" applyAlignment="1" applyProtection="1">
      <alignment horizontal="center" vertical="center" wrapText="1"/>
    </xf>
    <xf numFmtId="9" fontId="4" fillId="0" borderId="4" xfId="8" quotePrefix="1" applyNumberFormat="1" applyFont="1" applyFill="1" applyBorder="1" applyAlignment="1" applyProtection="1">
      <alignment horizontal="center" vertical="center" wrapText="1"/>
    </xf>
    <xf numFmtId="9" fontId="19" fillId="0" borderId="8" xfId="8" applyNumberFormat="1" applyFont="1" applyFill="1" applyBorder="1" applyAlignment="1" applyProtection="1">
      <alignment horizontal="center" vertical="center" wrapText="1"/>
    </xf>
    <xf numFmtId="9" fontId="19" fillId="0" borderId="4" xfId="8" applyNumberFormat="1" applyFont="1" applyFill="1" applyBorder="1" applyAlignment="1" applyProtection="1">
      <alignment horizontal="center" vertical="center" wrapText="1"/>
    </xf>
    <xf numFmtId="9" fontId="4" fillId="3" borderId="8" xfId="8" quotePrefix="1" applyNumberFormat="1" applyFont="1" applyFill="1" applyBorder="1" applyAlignment="1" applyProtection="1">
      <alignment horizontal="center" vertical="center" wrapText="1"/>
    </xf>
    <xf numFmtId="9" fontId="4" fillId="3" borderId="4" xfId="8" quotePrefix="1" applyNumberFormat="1" applyFont="1" applyFill="1" applyBorder="1" applyAlignment="1" applyProtection="1">
      <alignment horizontal="center" vertical="center" wrapText="1"/>
    </xf>
    <xf numFmtId="9" fontId="19" fillId="3" borderId="8" xfId="8" applyNumberFormat="1" applyFont="1" applyFill="1" applyBorder="1" applyAlignment="1" applyProtection="1">
      <alignment horizontal="center" vertical="center" wrapText="1"/>
    </xf>
    <xf numFmtId="9" fontId="19" fillId="3" borderId="4" xfId="8" applyNumberFormat="1" applyFont="1" applyFill="1" applyBorder="1" applyAlignment="1" applyProtection="1">
      <alignment horizontal="center" vertical="center" wrapText="1"/>
    </xf>
    <xf numFmtId="0" fontId="15" fillId="3" borderId="8" xfId="3" applyFont="1" applyFill="1" applyBorder="1" applyAlignment="1" applyProtection="1">
      <alignment horizontal="center" vertical="center" wrapText="1"/>
    </xf>
    <xf numFmtId="0" fontId="15" fillId="3" borderId="4" xfId="3" applyFont="1" applyFill="1" applyBorder="1" applyAlignment="1" applyProtection="1">
      <alignment horizontal="center" vertical="center" wrapText="1"/>
    </xf>
    <xf numFmtId="0" fontId="15" fillId="0" borderId="8" xfId="3" applyFont="1" applyFill="1" applyBorder="1" applyAlignment="1" applyProtection="1">
      <alignment vertical="center" wrapText="1" shrinkToFit="1"/>
    </xf>
    <xf numFmtId="0" fontId="15" fillId="0" borderId="4" xfId="3" applyFont="1" applyFill="1" applyBorder="1" applyAlignment="1" applyProtection="1">
      <alignment vertical="center" wrapText="1" shrinkToFit="1"/>
    </xf>
    <xf numFmtId="168" fontId="19" fillId="0" borderId="8" xfId="7" quotePrefix="1" applyNumberFormat="1" applyFont="1" applyFill="1" applyBorder="1" applyAlignment="1" applyProtection="1">
      <alignment horizontal="center" vertical="center" wrapText="1"/>
    </xf>
    <xf numFmtId="168" fontId="19" fillId="0" borderId="4" xfId="7" quotePrefix="1" applyNumberFormat="1" applyFont="1" applyFill="1" applyBorder="1" applyAlignment="1" applyProtection="1">
      <alignment horizontal="center" vertical="center" wrapText="1"/>
    </xf>
    <xf numFmtId="41" fontId="9" fillId="0" borderId="0" xfId="2" applyNumberFormat="1" applyFont="1" applyBorder="1" applyAlignment="1">
      <alignment horizontal="center" vertical="center" wrapText="1"/>
    </xf>
    <xf numFmtId="41" fontId="8" fillId="0" borderId="0" xfId="2" applyNumberFormat="1" applyFont="1" applyBorder="1" applyAlignment="1">
      <alignment horizontal="center" vertical="center" wrapText="1"/>
    </xf>
    <xf numFmtId="0" fontId="15" fillId="5" borderId="8" xfId="3" applyFont="1" applyFill="1" applyBorder="1" applyAlignment="1" applyProtection="1">
      <alignment horizontal="center" vertical="center" wrapText="1"/>
    </xf>
    <xf numFmtId="0" fontId="15" fillId="5" borderId="4" xfId="3" applyFont="1" applyFill="1" applyBorder="1" applyAlignment="1" applyProtection="1">
      <alignment horizontal="center" vertical="center" wrapText="1"/>
    </xf>
    <xf numFmtId="0" fontId="17" fillId="6" borderId="0" xfId="0" applyFont="1" applyFill="1" applyBorder="1" applyAlignment="1">
      <alignment horizontal="center" vertical="center" wrapText="1"/>
    </xf>
    <xf numFmtId="0" fontId="16" fillId="6" borderId="0" xfId="0" applyFont="1" applyFill="1" applyBorder="1" applyAlignment="1">
      <alignment horizontal="center" vertical="center" wrapText="1"/>
    </xf>
    <xf numFmtId="49" fontId="3" fillId="2" borderId="3" xfId="1" applyNumberFormat="1" applyFont="1" applyFill="1" applyBorder="1" applyAlignment="1" applyProtection="1">
      <alignment horizontal="center" vertical="center"/>
    </xf>
    <xf numFmtId="49" fontId="3" fillId="2" borderId="7" xfId="1" applyNumberFormat="1" applyFont="1" applyFill="1" applyBorder="1" applyAlignment="1" applyProtection="1">
      <alignment horizontal="center" vertical="center"/>
    </xf>
    <xf numFmtId="49" fontId="3" fillId="2" borderId="2" xfId="1" applyNumberFormat="1" applyFont="1" applyFill="1" applyBorder="1" applyAlignment="1" applyProtection="1">
      <alignment horizontal="center" vertical="center"/>
    </xf>
    <xf numFmtId="49" fontId="3" fillId="2" borderId="1" xfId="1" applyNumberFormat="1" applyFont="1" applyFill="1" applyBorder="1" applyAlignment="1" applyProtection="1">
      <alignment horizontal="center" vertical="center"/>
    </xf>
    <xf numFmtId="9" fontId="5" fillId="5" borderId="8" xfId="8" applyNumberFormat="1" applyFont="1" applyFill="1" applyBorder="1" applyAlignment="1" applyProtection="1">
      <alignment horizontal="center" vertical="center" wrapText="1"/>
    </xf>
    <xf numFmtId="9" fontId="5" fillId="5" borderId="4" xfId="8" applyNumberFormat="1" applyFont="1" applyFill="1" applyBorder="1" applyAlignment="1" applyProtection="1">
      <alignment horizontal="center" vertical="center" wrapText="1"/>
    </xf>
    <xf numFmtId="3" fontId="1" fillId="3" borderId="1" xfId="1" applyNumberFormat="1" applyFont="1" applyFill="1" applyBorder="1" applyAlignment="1" applyProtection="1">
      <alignment horizontal="center" vertical="center"/>
    </xf>
    <xf numFmtId="2" fontId="5" fillId="7" borderId="1" xfId="12" applyNumberFormat="1" applyFont="1" applyFill="1" applyBorder="1" applyAlignment="1" applyProtection="1">
      <alignment horizontal="center" vertical="center"/>
    </xf>
    <xf numFmtId="0" fontId="3" fillId="2" borderId="9" xfId="1" applyFont="1" applyFill="1" applyBorder="1" applyAlignment="1" applyProtection="1">
      <alignment horizontal="center" vertical="center"/>
    </xf>
    <xf numFmtId="0" fontId="3" fillId="2" borderId="10" xfId="1" applyFont="1" applyFill="1" applyBorder="1" applyAlignment="1" applyProtection="1">
      <alignment horizontal="center" vertical="center"/>
    </xf>
    <xf numFmtId="0" fontId="3" fillId="2" borderId="6" xfId="1" applyFont="1" applyFill="1" applyBorder="1" applyAlignment="1" applyProtection="1">
      <alignment horizontal="center" vertical="center"/>
    </xf>
    <xf numFmtId="0" fontId="3" fillId="2" borderId="5" xfId="1" applyFont="1" applyFill="1" applyBorder="1" applyAlignment="1" applyProtection="1">
      <alignment horizontal="center" vertical="center"/>
    </xf>
    <xf numFmtId="10" fontId="5" fillId="7" borderId="1" xfId="7" applyNumberFormat="1" applyFont="1" applyFill="1" applyBorder="1" applyAlignment="1" applyProtection="1">
      <alignment horizontal="center" vertical="center"/>
    </xf>
    <xf numFmtId="9" fontId="19" fillId="5" borderId="8" xfId="8" applyNumberFormat="1" applyFont="1" applyFill="1" applyBorder="1" applyAlignment="1" applyProtection="1">
      <alignment horizontal="center" vertical="center" wrapText="1"/>
    </xf>
    <xf numFmtId="9" fontId="19" fillId="5" borderId="4" xfId="8" applyNumberFormat="1" applyFont="1" applyFill="1" applyBorder="1" applyAlignment="1" applyProtection="1">
      <alignment horizontal="center" vertical="center" wrapText="1"/>
    </xf>
    <xf numFmtId="0" fontId="14" fillId="3" borderId="1" xfId="0" applyFont="1" applyFill="1" applyBorder="1" applyAlignment="1">
      <alignment horizontal="center" vertical="center" wrapText="1"/>
    </xf>
    <xf numFmtId="0" fontId="3" fillId="2" borderId="8" xfId="1" applyFont="1" applyFill="1" applyBorder="1" applyAlignment="1" applyProtection="1">
      <alignment horizontal="center" vertical="center"/>
    </xf>
    <xf numFmtId="0" fontId="3" fillId="2" borderId="4" xfId="1" applyFont="1" applyFill="1" applyBorder="1" applyAlignment="1" applyProtection="1">
      <alignment horizontal="center" vertical="center"/>
    </xf>
    <xf numFmtId="9" fontId="5" fillId="0" borderId="8" xfId="8" applyNumberFormat="1" applyFont="1" applyFill="1" applyBorder="1" applyAlignment="1" applyProtection="1">
      <alignment horizontal="center" vertical="center" wrapText="1"/>
    </xf>
    <xf numFmtId="9" fontId="5" fillId="0" borderId="4" xfId="8" applyNumberFormat="1" applyFont="1" applyFill="1" applyBorder="1" applyAlignment="1" applyProtection="1">
      <alignment horizontal="center" vertical="center" wrapText="1"/>
    </xf>
    <xf numFmtId="9" fontId="5" fillId="7" borderId="8" xfId="7" applyNumberFormat="1" applyFont="1" applyFill="1" applyBorder="1" applyAlignment="1" applyProtection="1">
      <alignment horizontal="center" vertical="center"/>
    </xf>
    <xf numFmtId="9" fontId="5" fillId="7" borderId="4" xfId="7" applyNumberFormat="1" applyFont="1" applyFill="1" applyBorder="1" applyAlignment="1" applyProtection="1">
      <alignment horizontal="center" vertical="center"/>
    </xf>
    <xf numFmtId="9" fontId="5" fillId="7" borderId="1" xfId="7" applyNumberFormat="1" applyFont="1" applyFill="1" applyBorder="1" applyAlignment="1" applyProtection="1">
      <alignment horizontal="center" vertical="center"/>
    </xf>
    <xf numFmtId="9" fontId="20" fillId="3" borderId="8" xfId="7" quotePrefix="1" applyNumberFormat="1" applyFont="1" applyFill="1" applyBorder="1" applyAlignment="1" applyProtection="1">
      <alignment horizontal="center" vertical="center" wrapText="1"/>
    </xf>
    <xf numFmtId="9" fontId="20" fillId="3" borderId="4" xfId="7" quotePrefix="1" applyNumberFormat="1" applyFont="1" applyFill="1" applyBorder="1" applyAlignment="1" applyProtection="1">
      <alignment horizontal="center" vertical="center" wrapText="1"/>
    </xf>
    <xf numFmtId="0" fontId="19" fillId="5" borderId="8" xfId="7" applyNumberFormat="1" applyFont="1" applyFill="1" applyBorder="1" applyAlignment="1" applyProtection="1">
      <alignment horizontal="center" vertical="center" wrapText="1"/>
    </xf>
    <xf numFmtId="0" fontId="19" fillId="5" borderId="4" xfId="7" applyNumberFormat="1" applyFont="1" applyFill="1" applyBorder="1" applyAlignment="1" applyProtection="1">
      <alignment horizontal="center" vertical="center" wrapText="1"/>
    </xf>
    <xf numFmtId="166" fontId="5" fillId="7" borderId="1" xfId="12" applyNumberFormat="1" applyFont="1" applyFill="1" applyBorder="1" applyAlignment="1" applyProtection="1">
      <alignment horizontal="center" vertical="center"/>
    </xf>
    <xf numFmtId="10" fontId="5" fillId="7" borderId="1" xfId="12" applyNumberFormat="1" applyFont="1" applyFill="1" applyBorder="1" applyAlignment="1" applyProtection="1">
      <alignment horizontal="center" vertical="center"/>
    </xf>
    <xf numFmtId="0" fontId="18" fillId="8" borderId="6" xfId="6" applyFont="1" applyFill="1" applyBorder="1" applyAlignment="1" applyProtection="1">
      <alignment horizontal="center" vertical="center" wrapText="1"/>
    </xf>
    <xf numFmtId="0" fontId="18" fillId="8" borderId="11" xfId="6" applyFont="1" applyFill="1" applyBorder="1" applyAlignment="1" applyProtection="1">
      <alignment horizontal="center" vertical="center" wrapText="1"/>
    </xf>
  </cellXfs>
  <cellStyles count="13">
    <cellStyle name="Excel Built-in Normal 1" xfId="1" xr:uid="{00000000-0005-0000-0000-000000000000}"/>
    <cellStyle name="Moeda" xfId="2" builtinId="4"/>
    <cellStyle name="Normal" xfId="0" builtinId="0"/>
    <cellStyle name="Normal 11" xfId="3" xr:uid="{00000000-0005-0000-0000-000003000000}"/>
    <cellStyle name="Normal 2 10 2" xfId="4" xr:uid="{00000000-0005-0000-0000-000004000000}"/>
    <cellStyle name="Normal 2 6 2 2 2" xfId="5" xr:uid="{00000000-0005-0000-0000-000005000000}"/>
    <cellStyle name="Normal 2 7" xfId="6" xr:uid="{00000000-0005-0000-0000-000006000000}"/>
    <cellStyle name="Porcentagem" xfId="7" builtinId="5"/>
    <cellStyle name="Porcentagem 2" xfId="8" xr:uid="{00000000-0005-0000-0000-000008000000}"/>
    <cellStyle name="Porcentagem 4" xfId="9" xr:uid="{00000000-0005-0000-0000-000009000000}"/>
    <cellStyle name="Separador de milhares 2" xfId="10" xr:uid="{00000000-0005-0000-0000-00000A000000}"/>
    <cellStyle name="Separador de milhares 4" xfId="11" xr:uid="{00000000-0005-0000-0000-00000B000000}"/>
    <cellStyle name="Vírgula" xfId="12" builtinId="3"/>
  </cellStyles>
  <dxfs count="0"/>
  <tableStyles count="0" defaultTableStyle="TableStyleMedium2" defaultPivotStyle="PivotStyleLight16"/>
  <colors>
    <mruColors>
      <color rgb="FFFFFFCC"/>
      <color rgb="FFFF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56812</xdr:colOff>
      <xdr:row>0</xdr:row>
      <xdr:rowOff>43432</xdr:rowOff>
    </xdr:from>
    <xdr:to>
      <xdr:col>2</xdr:col>
      <xdr:colOff>83344</xdr:colOff>
      <xdr:row>3</xdr:row>
      <xdr:rowOff>119065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56812" y="43432"/>
          <a:ext cx="2169657" cy="670946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retoria%20Executiva\NQSP\estatistica\arquivos\estatistica\APRESENTA&#199;&#195;O%20PRODU&#199;&#195;O\DEZ20\META%202020%20cg%2002-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Qualitativas 1o. Semestre"/>
      <sheetName val="Qualitativas 1o. Semestre UPAh"/>
      <sheetName val="Qualitativas 2o. Semestre"/>
      <sheetName val="Qualitativas 2o. Semestre UPAh"/>
      <sheetName val="Quantitativa - 1o. Semestre"/>
      <sheetName val="Quantitativa 2o. Semestre"/>
    </sheetNames>
    <sheetDataSet>
      <sheetData sheetId="0"/>
      <sheetData sheetId="1"/>
      <sheetData sheetId="2"/>
      <sheetData sheetId="3"/>
      <sheetData sheetId="4">
        <row r="8">
          <cell r="B8">
            <v>43831</v>
          </cell>
          <cell r="E8">
            <v>43862</v>
          </cell>
          <cell r="H8">
            <v>43891</v>
          </cell>
          <cell r="K8">
            <v>43922</v>
          </cell>
          <cell r="N8">
            <v>43953</v>
          </cell>
          <cell r="Q8">
            <v>43983</v>
          </cell>
          <cell r="T8">
            <v>0</v>
          </cell>
          <cell r="V8" t="str">
            <v>MÉDIA ANO</v>
          </cell>
        </row>
        <row r="9">
          <cell r="B9" t="str">
            <v>PREV.</v>
          </cell>
          <cell r="C9" t="str">
            <v>REAL.</v>
          </cell>
        </row>
        <row r="10">
          <cell r="T10">
            <v>0</v>
          </cell>
        </row>
        <row r="11">
          <cell r="B11">
            <v>110</v>
          </cell>
          <cell r="C11">
            <v>213</v>
          </cell>
          <cell r="E11">
            <v>110</v>
          </cell>
          <cell r="F11">
            <v>208</v>
          </cell>
          <cell r="H11">
            <v>110</v>
          </cell>
          <cell r="I11">
            <v>223</v>
          </cell>
          <cell r="K11">
            <v>110</v>
          </cell>
          <cell r="L11">
            <v>113</v>
          </cell>
          <cell r="N11">
            <v>110</v>
          </cell>
          <cell r="O11">
            <v>117</v>
          </cell>
          <cell r="Q11">
            <v>110</v>
          </cell>
          <cell r="R11">
            <v>188</v>
          </cell>
          <cell r="U11">
            <v>110</v>
          </cell>
          <cell r="V11">
            <v>177</v>
          </cell>
        </row>
        <row r="12">
          <cell r="B12">
            <v>230</v>
          </cell>
          <cell r="C12">
            <v>200</v>
          </cell>
          <cell r="E12">
            <v>230</v>
          </cell>
          <cell r="F12">
            <v>217</v>
          </cell>
          <cell r="H12">
            <v>230</v>
          </cell>
          <cell r="I12">
            <v>205</v>
          </cell>
          <cell r="K12">
            <v>230</v>
          </cell>
          <cell r="L12">
            <v>145</v>
          </cell>
          <cell r="N12">
            <v>230</v>
          </cell>
          <cell r="O12">
            <v>157</v>
          </cell>
          <cell r="Q12">
            <v>230</v>
          </cell>
          <cell r="R12">
            <v>198</v>
          </cell>
          <cell r="U12">
            <v>230</v>
          </cell>
          <cell r="V12">
            <v>187</v>
          </cell>
        </row>
        <row r="13">
          <cell r="B13">
            <v>380</v>
          </cell>
          <cell r="C13">
            <v>244</v>
          </cell>
          <cell r="E13">
            <v>380</v>
          </cell>
          <cell r="F13">
            <v>239</v>
          </cell>
          <cell r="H13">
            <v>380</v>
          </cell>
          <cell r="I13">
            <v>270</v>
          </cell>
          <cell r="K13">
            <v>380</v>
          </cell>
          <cell r="L13">
            <v>149</v>
          </cell>
          <cell r="N13">
            <v>380</v>
          </cell>
          <cell r="O13">
            <v>205</v>
          </cell>
          <cell r="Q13">
            <v>380</v>
          </cell>
          <cell r="R13">
            <v>245</v>
          </cell>
          <cell r="U13">
            <v>380</v>
          </cell>
          <cell r="V13">
            <v>225</v>
          </cell>
        </row>
        <row r="14">
          <cell r="B14">
            <v>1030</v>
          </cell>
          <cell r="C14">
            <v>1250</v>
          </cell>
          <cell r="E14">
            <v>1030</v>
          </cell>
          <cell r="F14">
            <v>1232</v>
          </cell>
          <cell r="H14">
            <v>1030</v>
          </cell>
          <cell r="I14">
            <v>1241</v>
          </cell>
          <cell r="K14">
            <v>1030</v>
          </cell>
          <cell r="L14">
            <v>899</v>
          </cell>
          <cell r="N14">
            <v>1030</v>
          </cell>
          <cell r="O14">
            <v>976</v>
          </cell>
          <cell r="Q14">
            <v>1030</v>
          </cell>
          <cell r="R14">
            <v>1037</v>
          </cell>
          <cell r="U14">
            <v>1030</v>
          </cell>
          <cell r="V14">
            <v>1106</v>
          </cell>
        </row>
        <row r="16">
          <cell r="B16">
            <v>2400</v>
          </cell>
          <cell r="C16">
            <v>3260</v>
          </cell>
          <cell r="E16">
            <v>2400</v>
          </cell>
          <cell r="F16">
            <v>3295</v>
          </cell>
          <cell r="H16">
            <v>2400</v>
          </cell>
          <cell r="I16">
            <v>3091</v>
          </cell>
          <cell r="K16">
            <v>2400</v>
          </cell>
          <cell r="L16">
            <v>1946</v>
          </cell>
          <cell r="N16">
            <v>2400</v>
          </cell>
          <cell r="O16">
            <v>2948</v>
          </cell>
          <cell r="Q16">
            <v>2400</v>
          </cell>
          <cell r="R16">
            <v>3029</v>
          </cell>
          <cell r="U16">
            <v>2400</v>
          </cell>
          <cell r="V16">
            <v>2928</v>
          </cell>
        </row>
        <row r="19">
          <cell r="B19">
            <v>10200</v>
          </cell>
          <cell r="C19">
            <v>8479</v>
          </cell>
          <cell r="E19">
            <v>10200</v>
          </cell>
          <cell r="F19">
            <v>7816</v>
          </cell>
          <cell r="H19">
            <v>10200</v>
          </cell>
          <cell r="I19">
            <v>7541</v>
          </cell>
          <cell r="K19">
            <v>10200</v>
          </cell>
          <cell r="L19">
            <v>6989</v>
          </cell>
          <cell r="N19">
            <v>10200</v>
          </cell>
          <cell r="O19">
            <v>4763</v>
          </cell>
          <cell r="Q19">
            <v>10200</v>
          </cell>
          <cell r="R19">
            <v>4198</v>
          </cell>
          <cell r="U19">
            <v>10200</v>
          </cell>
          <cell r="V19">
            <v>6631</v>
          </cell>
        </row>
      </sheetData>
      <sheetData sheetId="5"/>
    </sheetDataSet>
  </externalBook>
</externalLink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I65"/>
  <sheetViews>
    <sheetView tabSelected="1" view="pageBreakPreview" zoomScale="60" zoomScaleNormal="80" workbookViewId="0">
      <selection activeCell="AE56" sqref="AE56"/>
    </sheetView>
  </sheetViews>
  <sheetFormatPr defaultColWidth="10.28515625" defaultRowHeight="15" x14ac:dyDescent="0.25"/>
  <cols>
    <col min="1" max="1" width="3.5703125" style="2" customWidth="1"/>
    <col min="2" max="2" width="28.5703125" style="2" customWidth="1"/>
    <col min="3" max="3" width="35.140625" style="2" customWidth="1"/>
    <col min="4" max="4" width="23.28515625" style="2" customWidth="1"/>
    <col min="5" max="5" width="8.85546875" style="2" customWidth="1"/>
    <col min="6" max="6" width="10.85546875" style="2" customWidth="1"/>
    <col min="7" max="7" width="11.5703125" style="3" customWidth="1"/>
    <col min="8" max="8" width="8.5703125" style="6" customWidth="1"/>
    <col min="9" max="9" width="15.5703125" style="2" customWidth="1"/>
    <col min="10" max="10" width="8.85546875" style="4" bestFit="1" customWidth="1"/>
    <col min="11" max="11" width="8.7109375" style="2" customWidth="1"/>
    <col min="12" max="12" width="8.7109375" style="3" customWidth="1"/>
    <col min="13" max="13" width="8.5703125" style="6" customWidth="1"/>
    <col min="14" max="14" width="13.85546875" style="2" customWidth="1"/>
    <col min="15" max="15" width="10.42578125" style="4" customWidth="1"/>
    <col min="16" max="16" width="12.42578125" style="2" customWidth="1"/>
    <col min="17" max="18" width="9.140625" style="2" customWidth="1"/>
    <col min="19" max="19" width="14" style="6" customWidth="1"/>
    <col min="20" max="20" width="9.140625" style="4" customWidth="1"/>
    <col min="21" max="21" width="9.140625" style="2" customWidth="1"/>
    <col min="22" max="22" width="9.140625" style="3" customWidth="1"/>
    <col min="23" max="23" width="9.140625" style="6" customWidth="1"/>
    <col min="24" max="24" width="12.7109375" style="2" customWidth="1"/>
    <col min="25" max="25" width="9.140625" style="4" customWidth="1"/>
    <col min="26" max="26" width="9.140625" style="2" customWidth="1"/>
    <col min="27" max="27" width="9.140625" style="3" customWidth="1"/>
    <col min="28" max="28" width="7.7109375" style="6" customWidth="1"/>
    <col min="29" max="29" width="12.42578125" style="2" customWidth="1"/>
    <col min="30" max="30" width="9.85546875" style="4" bestFit="1" customWidth="1"/>
    <col min="31" max="31" width="8.7109375" style="2" bestFit="1" customWidth="1"/>
    <col min="32" max="32" width="10.140625" style="3" customWidth="1"/>
    <col min="33" max="33" width="8.5703125" style="6" bestFit="1" customWidth="1"/>
    <col min="34" max="34" width="12.7109375" style="2" customWidth="1"/>
    <col min="35" max="35" width="8.85546875" bestFit="1" customWidth="1"/>
    <col min="36" max="16384" width="10.28515625" style="2"/>
  </cols>
  <sheetData>
    <row r="1" spans="1:35" s="17" customFormat="1" ht="15" customHeight="1" x14ac:dyDescent="0.25">
      <c r="AI1"/>
    </row>
    <row r="2" spans="1:35" s="17" customFormat="1" ht="15.75" customHeight="1" x14ac:dyDescent="0.25">
      <c r="A2" s="125" t="s">
        <v>100</v>
      </c>
      <c r="B2" s="125"/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25"/>
      <c r="Q2" s="125"/>
      <c r="R2" s="125"/>
      <c r="S2" s="125"/>
      <c r="T2" s="125"/>
      <c r="U2" s="125"/>
      <c r="V2" s="125"/>
      <c r="W2" s="125"/>
      <c r="X2" s="125"/>
      <c r="Y2" s="125"/>
      <c r="Z2" s="125"/>
      <c r="AA2" s="125"/>
      <c r="AB2" s="125"/>
      <c r="AC2" s="125"/>
      <c r="AD2" s="125"/>
      <c r="AE2" s="125"/>
      <c r="AF2" s="125"/>
      <c r="AG2" s="125"/>
      <c r="AH2" s="125"/>
      <c r="AI2" s="25"/>
    </row>
    <row r="3" spans="1:35" s="17" customFormat="1" ht="15.75" customHeight="1" x14ac:dyDescent="0.25">
      <c r="A3" s="124" t="s">
        <v>7</v>
      </c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  <c r="T3" s="124"/>
      <c r="U3" s="124"/>
      <c r="V3" s="124"/>
      <c r="W3" s="124"/>
      <c r="X3" s="124"/>
      <c r="Y3" s="124"/>
      <c r="Z3" s="124"/>
      <c r="AA3" s="124"/>
      <c r="AB3" s="124"/>
      <c r="AC3" s="124"/>
      <c r="AD3" s="124"/>
      <c r="AE3" s="124"/>
      <c r="AF3" s="124"/>
      <c r="AG3" s="124"/>
      <c r="AH3" s="124"/>
      <c r="AI3" s="24"/>
    </row>
    <row r="4" spans="1:35" s="17" customFormat="1" ht="10.5" customHeight="1" x14ac:dyDescent="0.25"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8"/>
      <c r="AI4"/>
    </row>
    <row r="5" spans="1:35" s="20" customFormat="1" ht="32.25" customHeight="1" x14ac:dyDescent="0.25">
      <c r="A5" s="128" t="s">
        <v>33</v>
      </c>
      <c r="B5" s="128"/>
      <c r="C5" s="128"/>
      <c r="D5" s="128"/>
      <c r="E5" s="128"/>
      <c r="F5" s="128"/>
      <c r="G5" s="128"/>
      <c r="H5" s="128"/>
      <c r="I5" s="128"/>
      <c r="J5" s="128"/>
      <c r="K5" s="128"/>
      <c r="L5" s="128"/>
      <c r="M5" s="128"/>
      <c r="N5" s="128"/>
      <c r="O5" s="128"/>
      <c r="P5" s="128"/>
      <c r="Q5" s="128"/>
      <c r="R5" s="128"/>
      <c r="S5" s="128"/>
      <c r="T5" s="128"/>
      <c r="U5" s="128"/>
      <c r="V5" s="128"/>
      <c r="W5" s="128"/>
      <c r="X5" s="128"/>
      <c r="Y5" s="128"/>
      <c r="Z5" s="128"/>
      <c r="AA5" s="128"/>
      <c r="AB5" s="128"/>
      <c r="AC5" s="128"/>
      <c r="AD5" s="128"/>
      <c r="AE5" s="128"/>
      <c r="AF5" s="128"/>
      <c r="AG5" s="128"/>
      <c r="AH5" s="128"/>
      <c r="AI5" s="128"/>
    </row>
    <row r="6" spans="1:35" s="20" customFormat="1" ht="21.75" customHeight="1" x14ac:dyDescent="0.25">
      <c r="A6" s="129" t="s">
        <v>101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  <c r="P6" s="129"/>
      <c r="Q6" s="129"/>
      <c r="R6" s="129"/>
      <c r="S6" s="129"/>
      <c r="T6" s="129"/>
      <c r="U6" s="129"/>
      <c r="V6" s="129"/>
      <c r="W6" s="129"/>
      <c r="X6" s="129"/>
      <c r="Y6" s="129"/>
      <c r="Z6" s="129"/>
      <c r="AA6" s="129"/>
      <c r="AB6" s="129"/>
      <c r="AC6" s="129"/>
      <c r="AD6" s="129"/>
      <c r="AE6" s="129"/>
      <c r="AF6" s="129"/>
      <c r="AG6" s="129"/>
      <c r="AH6" s="129"/>
      <c r="AI6" s="129"/>
    </row>
    <row r="7" spans="1:35" s="1" customFormat="1" ht="21.6" customHeight="1" x14ac:dyDescent="0.25">
      <c r="A7" s="159" t="s">
        <v>41</v>
      </c>
      <c r="B7" s="160"/>
      <c r="C7" s="160"/>
      <c r="D7" s="160"/>
      <c r="E7" s="160"/>
      <c r="F7" s="160"/>
      <c r="G7" s="160"/>
      <c r="H7" s="160"/>
      <c r="I7" s="160"/>
      <c r="J7" s="160"/>
      <c r="K7" s="160"/>
      <c r="L7" s="160"/>
      <c r="M7" s="160"/>
      <c r="N7" s="160"/>
      <c r="O7" s="160"/>
      <c r="P7" s="160"/>
      <c r="Q7" s="160"/>
      <c r="R7" s="160"/>
      <c r="S7" s="160"/>
      <c r="T7" s="160"/>
      <c r="U7" s="160"/>
      <c r="V7" s="160"/>
      <c r="W7" s="160"/>
      <c r="X7" s="160"/>
      <c r="Y7" s="160"/>
      <c r="Z7" s="160"/>
      <c r="AA7" s="160"/>
      <c r="AB7" s="160"/>
      <c r="AC7" s="160"/>
      <c r="AD7" s="160"/>
      <c r="AE7" s="160"/>
      <c r="AF7" s="160"/>
      <c r="AG7" s="160"/>
      <c r="AH7" s="160"/>
      <c r="AI7" s="160"/>
    </row>
    <row r="8" spans="1:35" ht="15" customHeight="1" x14ac:dyDescent="0.25">
      <c r="A8" s="138" t="s">
        <v>0</v>
      </c>
      <c r="B8" s="139"/>
      <c r="C8" s="146" t="s">
        <v>43</v>
      </c>
      <c r="D8" s="138" t="s">
        <v>42</v>
      </c>
      <c r="E8" s="139"/>
      <c r="F8" s="133" t="s">
        <v>95</v>
      </c>
      <c r="G8" s="133"/>
      <c r="H8" s="133"/>
      <c r="I8" s="133"/>
      <c r="J8" s="133"/>
      <c r="K8" s="130" t="s">
        <v>96</v>
      </c>
      <c r="L8" s="131"/>
      <c r="M8" s="131"/>
      <c r="N8" s="131"/>
      <c r="O8" s="132"/>
      <c r="P8" s="130" t="s">
        <v>138</v>
      </c>
      <c r="Q8" s="131"/>
      <c r="R8" s="131"/>
      <c r="S8" s="131"/>
      <c r="T8" s="132"/>
      <c r="U8" s="130" t="s">
        <v>97</v>
      </c>
      <c r="V8" s="131"/>
      <c r="W8" s="131"/>
      <c r="X8" s="131"/>
      <c r="Y8" s="132"/>
      <c r="Z8" s="130" t="s">
        <v>98</v>
      </c>
      <c r="AA8" s="131"/>
      <c r="AB8" s="131"/>
      <c r="AC8" s="131"/>
      <c r="AD8" s="132"/>
      <c r="AE8" s="130" t="s">
        <v>99</v>
      </c>
      <c r="AF8" s="131"/>
      <c r="AG8" s="131"/>
      <c r="AH8" s="131"/>
      <c r="AI8" s="132"/>
    </row>
    <row r="9" spans="1:35" ht="24.75" customHeight="1" x14ac:dyDescent="0.25">
      <c r="A9" s="140"/>
      <c r="B9" s="141"/>
      <c r="C9" s="147"/>
      <c r="D9" s="140"/>
      <c r="E9" s="141"/>
      <c r="F9" s="9" t="s">
        <v>1</v>
      </c>
      <c r="G9" s="10" t="s">
        <v>29</v>
      </c>
      <c r="H9" s="11" t="s">
        <v>2</v>
      </c>
      <c r="I9" s="12" t="s">
        <v>47</v>
      </c>
      <c r="J9" s="9" t="s">
        <v>3</v>
      </c>
      <c r="K9" s="13" t="s">
        <v>1</v>
      </c>
      <c r="L9" s="10" t="s">
        <v>29</v>
      </c>
      <c r="M9" s="11" t="s">
        <v>2</v>
      </c>
      <c r="N9" s="12" t="s">
        <v>47</v>
      </c>
      <c r="O9" s="9" t="s">
        <v>3</v>
      </c>
      <c r="P9" s="13" t="s">
        <v>1</v>
      </c>
      <c r="Q9" s="10" t="s">
        <v>29</v>
      </c>
      <c r="R9" s="11" t="s">
        <v>2</v>
      </c>
      <c r="S9" s="12" t="s">
        <v>47</v>
      </c>
      <c r="T9" s="9" t="s">
        <v>3</v>
      </c>
      <c r="U9" s="13" t="s">
        <v>1</v>
      </c>
      <c r="V9" s="10" t="s">
        <v>29</v>
      </c>
      <c r="W9" s="11" t="s">
        <v>2</v>
      </c>
      <c r="X9" s="12" t="s">
        <v>47</v>
      </c>
      <c r="Y9" s="9" t="s">
        <v>3</v>
      </c>
      <c r="Z9" s="13" t="s">
        <v>1</v>
      </c>
      <c r="AA9" s="10" t="s">
        <v>29</v>
      </c>
      <c r="AB9" s="11" t="s">
        <v>2</v>
      </c>
      <c r="AC9" s="12" t="s">
        <v>47</v>
      </c>
      <c r="AD9" s="9" t="s">
        <v>3</v>
      </c>
      <c r="AE9" s="13" t="s">
        <v>1</v>
      </c>
      <c r="AF9" s="10" t="s">
        <v>29</v>
      </c>
      <c r="AG9" s="11" t="s">
        <v>2</v>
      </c>
      <c r="AH9" s="12" t="s">
        <v>47</v>
      </c>
      <c r="AI9" s="9" t="s">
        <v>3</v>
      </c>
    </row>
    <row r="10" spans="1:35" ht="35.25" customHeight="1" x14ac:dyDescent="0.25">
      <c r="A10" s="57">
        <v>1</v>
      </c>
      <c r="B10" s="59" t="s">
        <v>12</v>
      </c>
      <c r="C10" s="61" t="s">
        <v>44</v>
      </c>
      <c r="D10" s="32" t="s">
        <v>13</v>
      </c>
      <c r="E10" s="63" t="s">
        <v>6</v>
      </c>
      <c r="F10" s="36"/>
      <c r="G10" s="142" t="e">
        <f>(F10/F11)</f>
        <v>#DIV/0!</v>
      </c>
      <c r="H10" s="134" t="s">
        <v>46</v>
      </c>
      <c r="I10" s="143" t="s">
        <v>48</v>
      </c>
      <c r="J10" s="73" t="e">
        <f>IF(G10="vazio",0,IF(G10&lt;=10%,4,0))</f>
        <v>#DIV/0!</v>
      </c>
      <c r="K10" s="36"/>
      <c r="L10" s="142" t="e">
        <f>(K10/K11)</f>
        <v>#DIV/0!</v>
      </c>
      <c r="M10" s="134" t="s">
        <v>46</v>
      </c>
      <c r="N10" s="143" t="s">
        <v>48</v>
      </c>
      <c r="O10" s="73" t="e">
        <f>IF(L10="vazio",0,IF(L10&lt;=10%,4,0))</f>
        <v>#DIV/0!</v>
      </c>
      <c r="P10" s="27">
        <v>51</v>
      </c>
      <c r="Q10" s="142">
        <f>(P10/P11)</f>
        <v>0.106</v>
      </c>
      <c r="R10" s="134" t="s">
        <v>46</v>
      </c>
      <c r="S10" s="143" t="s">
        <v>48</v>
      </c>
      <c r="T10" s="73">
        <f>IF(Q10="vazio",0,IF(Q10&lt;=10%,4,0))</f>
        <v>0</v>
      </c>
      <c r="U10" s="27">
        <v>99</v>
      </c>
      <c r="V10" s="142">
        <f>(U10/U11)</f>
        <v>9.2399999999999996E-2</v>
      </c>
      <c r="W10" s="134" t="s">
        <v>46</v>
      </c>
      <c r="X10" s="143" t="s">
        <v>48</v>
      </c>
      <c r="Y10" s="73">
        <f>IF(V10="vazio",0,IF(V10&lt;=10%,4,0))</f>
        <v>4</v>
      </c>
      <c r="Z10" s="27">
        <v>109</v>
      </c>
      <c r="AA10" s="142">
        <f>(Z10/Z11)</f>
        <v>0.10589999999999999</v>
      </c>
      <c r="AB10" s="134" t="s">
        <v>46</v>
      </c>
      <c r="AC10" s="143" t="s">
        <v>48</v>
      </c>
      <c r="AD10" s="73">
        <f>IF(AA10="vazio",0,IF(AA10&lt;=10%,4,0))</f>
        <v>0</v>
      </c>
      <c r="AE10" s="27">
        <v>129</v>
      </c>
      <c r="AF10" s="142">
        <f>(AE10/AE11)</f>
        <v>0.1142</v>
      </c>
      <c r="AG10" s="134" t="s">
        <v>46</v>
      </c>
      <c r="AH10" s="143" t="s">
        <v>48</v>
      </c>
      <c r="AI10" s="73">
        <f>IF(AF10="vazio",0,IF(AF10&lt;=10%,4,0))</f>
        <v>0</v>
      </c>
    </row>
    <row r="11" spans="1:35" ht="56.25" customHeight="1" x14ac:dyDescent="0.25">
      <c r="A11" s="58"/>
      <c r="B11" s="60"/>
      <c r="C11" s="62"/>
      <c r="D11" s="32" t="s">
        <v>45</v>
      </c>
      <c r="E11" s="63"/>
      <c r="F11" s="36"/>
      <c r="G11" s="142"/>
      <c r="H11" s="135"/>
      <c r="I11" s="144"/>
      <c r="J11" s="73"/>
      <c r="K11" s="36"/>
      <c r="L11" s="142"/>
      <c r="M11" s="135"/>
      <c r="N11" s="144"/>
      <c r="O11" s="73"/>
      <c r="P11" s="27">
        <v>481</v>
      </c>
      <c r="Q11" s="142"/>
      <c r="R11" s="135"/>
      <c r="S11" s="144"/>
      <c r="T11" s="73"/>
      <c r="U11" s="27">
        <v>1071</v>
      </c>
      <c r="V11" s="142"/>
      <c r="W11" s="135"/>
      <c r="X11" s="144"/>
      <c r="Y11" s="73"/>
      <c r="Z11" s="27">
        <v>1029</v>
      </c>
      <c r="AA11" s="142"/>
      <c r="AB11" s="135"/>
      <c r="AC11" s="144"/>
      <c r="AD11" s="73"/>
      <c r="AE11" s="27">
        <v>1130</v>
      </c>
      <c r="AF11" s="142"/>
      <c r="AG11" s="135"/>
      <c r="AH11" s="144"/>
      <c r="AI11" s="73"/>
    </row>
    <row r="12" spans="1:35" ht="60.75" customHeight="1" x14ac:dyDescent="0.25">
      <c r="A12" s="96">
        <v>2</v>
      </c>
      <c r="B12" s="68" t="s">
        <v>49</v>
      </c>
      <c r="C12" s="70" t="s">
        <v>102</v>
      </c>
      <c r="D12" s="31" t="s">
        <v>50</v>
      </c>
      <c r="E12" s="145"/>
      <c r="F12" s="37"/>
      <c r="G12" s="137" t="str">
        <f>IFERROR(F12/F13,"vazio")</f>
        <v>vazio</v>
      </c>
      <c r="H12" s="114" t="s">
        <v>54</v>
      </c>
      <c r="I12" s="116" t="s">
        <v>52</v>
      </c>
      <c r="J12" s="136">
        <f>IF(G12="vazio",0,IF(G12&lt;=1.6,4,0))</f>
        <v>0</v>
      </c>
      <c r="K12" s="37"/>
      <c r="L12" s="137" t="str">
        <f>IFERROR(K12/K13,"vazio")</f>
        <v>vazio</v>
      </c>
      <c r="M12" s="114" t="s">
        <v>54</v>
      </c>
      <c r="N12" s="116" t="s">
        <v>52</v>
      </c>
      <c r="O12" s="136">
        <f>IF(L12="vazio",0,IF(L12&lt;=1.6,4,0))</f>
        <v>0</v>
      </c>
      <c r="P12" s="26">
        <v>32</v>
      </c>
      <c r="Q12" s="137">
        <f>IFERROR(P12/P13,"vazio")</f>
        <v>0.92</v>
      </c>
      <c r="R12" s="114" t="s">
        <v>54</v>
      </c>
      <c r="S12" s="116" t="s">
        <v>52</v>
      </c>
      <c r="T12" s="136">
        <f>IF(Q12="vazio",0,IF(Q12&lt;=1.6,4,0))</f>
        <v>4</v>
      </c>
      <c r="U12" s="26">
        <v>72</v>
      </c>
      <c r="V12" s="137">
        <f>IFERROR(U12/U13,"vazio")</f>
        <v>1.07</v>
      </c>
      <c r="W12" s="114" t="s">
        <v>54</v>
      </c>
      <c r="X12" s="116" t="s">
        <v>52</v>
      </c>
      <c r="Y12" s="136">
        <f>IF(V12="vazio",0,IF(V12&lt;=1.6,4,0))</f>
        <v>4</v>
      </c>
      <c r="Z12" s="26">
        <v>77</v>
      </c>
      <c r="AA12" s="137">
        <f>IFERROR(Z12/Z13,"vazio")</f>
        <v>1.1100000000000001</v>
      </c>
      <c r="AB12" s="114" t="s">
        <v>54</v>
      </c>
      <c r="AC12" s="116" t="s">
        <v>52</v>
      </c>
      <c r="AD12" s="136">
        <f>IF(AA12="vazio",0,IF(AA12&lt;=1.6,4,0))</f>
        <v>4</v>
      </c>
      <c r="AE12" s="26">
        <v>103</v>
      </c>
      <c r="AF12" s="137">
        <f>IFERROR(AE12/AE13,"vazio")</f>
        <v>0.99</v>
      </c>
      <c r="AG12" s="114" t="s">
        <v>54</v>
      </c>
      <c r="AH12" s="116" t="s">
        <v>52</v>
      </c>
      <c r="AI12" s="136">
        <f>IF(AF12="vazio",0,IF(AF12&lt;=1.6,4,0))</f>
        <v>4</v>
      </c>
    </row>
    <row r="13" spans="1:35" ht="66" customHeight="1" x14ac:dyDescent="0.25">
      <c r="A13" s="97"/>
      <c r="B13" s="69"/>
      <c r="C13" s="71"/>
      <c r="D13" s="31" t="s">
        <v>51</v>
      </c>
      <c r="E13" s="145"/>
      <c r="F13" s="38"/>
      <c r="G13" s="137"/>
      <c r="H13" s="115"/>
      <c r="I13" s="117"/>
      <c r="J13" s="136"/>
      <c r="K13" s="38"/>
      <c r="L13" s="137"/>
      <c r="M13" s="115"/>
      <c r="N13" s="117"/>
      <c r="O13" s="136"/>
      <c r="P13" s="30">
        <v>34.74</v>
      </c>
      <c r="Q13" s="137"/>
      <c r="R13" s="115"/>
      <c r="S13" s="117"/>
      <c r="T13" s="136"/>
      <c r="U13" s="30">
        <v>67.459999999999994</v>
      </c>
      <c r="V13" s="137"/>
      <c r="W13" s="115"/>
      <c r="X13" s="117"/>
      <c r="Y13" s="136"/>
      <c r="Z13" s="30">
        <v>69.09</v>
      </c>
      <c r="AA13" s="137"/>
      <c r="AB13" s="115"/>
      <c r="AC13" s="117"/>
      <c r="AD13" s="136"/>
      <c r="AE13" s="30">
        <v>104.18</v>
      </c>
      <c r="AF13" s="137"/>
      <c r="AG13" s="115"/>
      <c r="AH13" s="117"/>
      <c r="AI13" s="136"/>
    </row>
    <row r="14" spans="1:35" ht="64.5" customHeight="1" x14ac:dyDescent="0.25">
      <c r="A14" s="57">
        <v>3</v>
      </c>
      <c r="B14" s="59" t="s">
        <v>14</v>
      </c>
      <c r="C14" s="61" t="s">
        <v>55</v>
      </c>
      <c r="D14" s="32" t="s">
        <v>53</v>
      </c>
      <c r="E14" s="63" t="s">
        <v>6</v>
      </c>
      <c r="F14" s="36"/>
      <c r="G14" s="102" t="e">
        <f>(F14/F15)</f>
        <v>#DIV/0!</v>
      </c>
      <c r="H14" s="148" t="s">
        <v>56</v>
      </c>
      <c r="I14" s="143" t="s">
        <v>48</v>
      </c>
      <c r="J14" s="101" t="e">
        <f>IF(G14="vazio",0,IF(G14&lt;=5%,4,0))</f>
        <v>#DIV/0!</v>
      </c>
      <c r="K14" s="36"/>
      <c r="L14" s="102" t="e">
        <f>(K14/K15)</f>
        <v>#DIV/0!</v>
      </c>
      <c r="M14" s="148" t="s">
        <v>56</v>
      </c>
      <c r="N14" s="143" t="s">
        <v>48</v>
      </c>
      <c r="O14" s="101" t="e">
        <f>IF(L14="vazio",0,IF(L14&lt;=5%,4,0))</f>
        <v>#DIV/0!</v>
      </c>
      <c r="P14" s="27">
        <v>7</v>
      </c>
      <c r="Q14" s="102">
        <f>(P14/P15)</f>
        <v>2.3E-2</v>
      </c>
      <c r="R14" s="148" t="s">
        <v>56</v>
      </c>
      <c r="S14" s="143" t="s">
        <v>48</v>
      </c>
      <c r="T14" s="101">
        <f>IF(Q14="vazio",0,IF(Q14&lt;=5%,4,0))</f>
        <v>4</v>
      </c>
      <c r="U14" s="27">
        <v>14</v>
      </c>
      <c r="V14" s="102">
        <f>(U14/U15)</f>
        <v>2.7E-2</v>
      </c>
      <c r="W14" s="148" t="s">
        <v>56</v>
      </c>
      <c r="X14" s="143" t="s">
        <v>48</v>
      </c>
      <c r="Y14" s="101">
        <f>IF(V14="vazio",0,IF(V14&lt;=5%,4,0))</f>
        <v>4</v>
      </c>
      <c r="Z14" s="27">
        <v>10</v>
      </c>
      <c r="AA14" s="142">
        <f>(Z14/Z15)</f>
        <v>2.07E-2</v>
      </c>
      <c r="AB14" s="148" t="s">
        <v>56</v>
      </c>
      <c r="AC14" s="143" t="s">
        <v>48</v>
      </c>
      <c r="AD14" s="101">
        <f>IF(AA14="vazio",0,IF(AA14&lt;=5%,4,0))</f>
        <v>4</v>
      </c>
      <c r="AE14" s="27">
        <v>16</v>
      </c>
      <c r="AF14" s="142">
        <f>(AE14/AE15)</f>
        <v>3.2899999999999999E-2</v>
      </c>
      <c r="AG14" s="148" t="s">
        <v>56</v>
      </c>
      <c r="AH14" s="143" t="s">
        <v>48</v>
      </c>
      <c r="AI14" s="101">
        <f>IF(AF14="vazio",0,IF(AF14&lt;=5%,4,0))</f>
        <v>4</v>
      </c>
    </row>
    <row r="15" spans="1:35" ht="61.5" customHeight="1" x14ac:dyDescent="0.25">
      <c r="A15" s="58"/>
      <c r="B15" s="60"/>
      <c r="C15" s="62"/>
      <c r="D15" s="32" t="s">
        <v>19</v>
      </c>
      <c r="E15" s="63"/>
      <c r="F15" s="36"/>
      <c r="G15" s="102"/>
      <c r="H15" s="149"/>
      <c r="I15" s="144"/>
      <c r="J15" s="101"/>
      <c r="K15" s="36"/>
      <c r="L15" s="102"/>
      <c r="M15" s="149"/>
      <c r="N15" s="144"/>
      <c r="O15" s="101"/>
      <c r="P15" s="27">
        <v>307</v>
      </c>
      <c r="Q15" s="102"/>
      <c r="R15" s="149"/>
      <c r="S15" s="144"/>
      <c r="T15" s="101"/>
      <c r="U15" s="27">
        <v>511</v>
      </c>
      <c r="V15" s="102"/>
      <c r="W15" s="149"/>
      <c r="X15" s="144"/>
      <c r="Y15" s="101"/>
      <c r="Z15" s="27">
        <v>482</v>
      </c>
      <c r="AA15" s="142"/>
      <c r="AB15" s="149"/>
      <c r="AC15" s="144"/>
      <c r="AD15" s="101"/>
      <c r="AE15" s="27">
        <v>487</v>
      </c>
      <c r="AF15" s="142"/>
      <c r="AG15" s="149"/>
      <c r="AH15" s="144"/>
      <c r="AI15" s="101"/>
    </row>
    <row r="16" spans="1:35" ht="38.25" customHeight="1" x14ac:dyDescent="0.25">
      <c r="A16" s="66">
        <v>4</v>
      </c>
      <c r="B16" s="68" t="s">
        <v>15</v>
      </c>
      <c r="C16" s="70" t="s">
        <v>59</v>
      </c>
      <c r="D16" s="31" t="s">
        <v>16</v>
      </c>
      <c r="E16" s="118" t="s">
        <v>6</v>
      </c>
      <c r="F16" s="36"/>
      <c r="G16" s="150" t="e">
        <f>(F16/F17)</f>
        <v>#DIV/0!</v>
      </c>
      <c r="H16" s="64" t="s">
        <v>18</v>
      </c>
      <c r="I16" s="116" t="s">
        <v>58</v>
      </c>
      <c r="J16" s="53" t="e">
        <f>IF(G16="vazio",0,IF(G16&gt;=85%,4,0))</f>
        <v>#DIV/0!</v>
      </c>
      <c r="K16" s="36"/>
      <c r="L16" s="150" t="e">
        <f>(K16/K17)</f>
        <v>#DIV/0!</v>
      </c>
      <c r="M16" s="64" t="s">
        <v>18</v>
      </c>
      <c r="N16" s="116" t="s">
        <v>58</v>
      </c>
      <c r="O16" s="53" t="e">
        <f>IF(L16="vazio",0,IF(L16&gt;=85%,4,0))</f>
        <v>#DIV/0!</v>
      </c>
      <c r="P16" s="29">
        <v>3062</v>
      </c>
      <c r="Q16" s="150">
        <f>(P16/P17)</f>
        <v>0.65</v>
      </c>
      <c r="R16" s="64" t="s">
        <v>18</v>
      </c>
      <c r="S16" s="116" t="s">
        <v>58</v>
      </c>
      <c r="T16" s="53">
        <f>IF(Q16="vazio",0,IF(Q16&gt;=85%,4,0))</f>
        <v>0</v>
      </c>
      <c r="U16" s="29">
        <v>6816</v>
      </c>
      <c r="V16" s="150">
        <f>(U16/U17)</f>
        <v>0.7</v>
      </c>
      <c r="W16" s="64" t="s">
        <v>18</v>
      </c>
      <c r="X16" s="116" t="s">
        <v>58</v>
      </c>
      <c r="Y16" s="53">
        <f>IF(V16="vazio",0,IF(V16&gt;=85%,4,0))</f>
        <v>0</v>
      </c>
      <c r="Z16" s="29">
        <v>6460</v>
      </c>
      <c r="AA16" s="150">
        <f>(Z16/Z17)</f>
        <v>0.69</v>
      </c>
      <c r="AB16" s="64" t="s">
        <v>18</v>
      </c>
      <c r="AC16" s="116" t="s">
        <v>58</v>
      </c>
      <c r="AD16" s="53">
        <f>IF(AA16="vazio",0,IF(AA16&gt;=85%,4,0))</f>
        <v>0</v>
      </c>
      <c r="AE16" s="29">
        <v>6770</v>
      </c>
      <c r="AF16" s="150">
        <f>(AE16/AE17)</f>
        <v>0.69</v>
      </c>
      <c r="AG16" s="64" t="s">
        <v>18</v>
      </c>
      <c r="AH16" s="116" t="s">
        <v>58</v>
      </c>
      <c r="AI16" s="53">
        <f>IF(AF16="vazio",0,IF(AF16&gt;=85%,4,0))</f>
        <v>0</v>
      </c>
    </row>
    <row r="17" spans="1:35" ht="38.25" customHeight="1" x14ac:dyDescent="0.25">
      <c r="A17" s="67"/>
      <c r="B17" s="69"/>
      <c r="C17" s="71"/>
      <c r="D17" s="31" t="s">
        <v>17</v>
      </c>
      <c r="E17" s="119"/>
      <c r="F17" s="36"/>
      <c r="G17" s="151"/>
      <c r="H17" s="65"/>
      <c r="I17" s="117"/>
      <c r="J17" s="54"/>
      <c r="K17" s="36"/>
      <c r="L17" s="151"/>
      <c r="M17" s="65"/>
      <c r="N17" s="117"/>
      <c r="O17" s="54"/>
      <c r="P17" s="29">
        <v>4693</v>
      </c>
      <c r="Q17" s="151"/>
      <c r="R17" s="65"/>
      <c r="S17" s="117"/>
      <c r="T17" s="54"/>
      <c r="U17" s="29">
        <v>9708</v>
      </c>
      <c r="V17" s="151"/>
      <c r="W17" s="65"/>
      <c r="X17" s="117"/>
      <c r="Y17" s="54"/>
      <c r="Z17" s="29">
        <v>9395</v>
      </c>
      <c r="AA17" s="151"/>
      <c r="AB17" s="65"/>
      <c r="AC17" s="117"/>
      <c r="AD17" s="54"/>
      <c r="AE17" s="29">
        <v>9747</v>
      </c>
      <c r="AF17" s="151"/>
      <c r="AG17" s="65"/>
      <c r="AH17" s="117"/>
      <c r="AI17" s="54"/>
    </row>
    <row r="18" spans="1:35" ht="42.75" customHeight="1" x14ac:dyDescent="0.25">
      <c r="A18" s="57">
        <v>5</v>
      </c>
      <c r="B18" s="59" t="s">
        <v>20</v>
      </c>
      <c r="C18" s="61" t="s">
        <v>60</v>
      </c>
      <c r="D18" s="32" t="s">
        <v>21</v>
      </c>
      <c r="E18" s="63" t="s">
        <v>6</v>
      </c>
      <c r="F18" s="36"/>
      <c r="G18" s="152" t="e">
        <f t="shared" ref="G18" si="0">(F18/F19)</f>
        <v>#DIV/0!</v>
      </c>
      <c r="H18" s="48" t="s">
        <v>28</v>
      </c>
      <c r="I18" s="143" t="s">
        <v>48</v>
      </c>
      <c r="J18" s="73" t="e">
        <f>IF(G18="vazio",0,IF(G18&gt;=90%,4,0))</f>
        <v>#DIV/0!</v>
      </c>
      <c r="K18" s="36"/>
      <c r="L18" s="152" t="e">
        <f t="shared" ref="L18" si="1">(K18/K19)</f>
        <v>#DIV/0!</v>
      </c>
      <c r="M18" s="48" t="s">
        <v>28</v>
      </c>
      <c r="N18" s="143" t="s">
        <v>48</v>
      </c>
      <c r="O18" s="73" t="e">
        <f>IF(L18="vazio",0,IF(L18&gt;=90%,4,0))</f>
        <v>#DIV/0!</v>
      </c>
      <c r="P18" s="27">
        <v>755</v>
      </c>
      <c r="Q18" s="142">
        <f t="shared" ref="Q18" si="2">(P18/P19)</f>
        <v>0.89880000000000004</v>
      </c>
      <c r="R18" s="48" t="s">
        <v>28</v>
      </c>
      <c r="S18" s="143" t="s">
        <v>48</v>
      </c>
      <c r="T18" s="73">
        <f>IF(Q18="vazio",0,IF(Q18&gt;=90%,4,0))</f>
        <v>0</v>
      </c>
      <c r="U18" s="27">
        <v>1586</v>
      </c>
      <c r="V18" s="142">
        <f t="shared" ref="V18" si="3">(U18/U19)</f>
        <v>0.91359999999999997</v>
      </c>
      <c r="W18" s="48" t="s">
        <v>28</v>
      </c>
      <c r="X18" s="143" t="s">
        <v>48</v>
      </c>
      <c r="Y18" s="73">
        <f>IF(V18="vazio",0,IF(V18&gt;=90%,4,0))</f>
        <v>4</v>
      </c>
      <c r="Z18" s="27">
        <v>1508</v>
      </c>
      <c r="AA18" s="142">
        <f t="shared" ref="AA18" si="4">(Z18/Z19)</f>
        <v>0.89759999999999995</v>
      </c>
      <c r="AB18" s="48" t="s">
        <v>28</v>
      </c>
      <c r="AC18" s="143" t="s">
        <v>48</v>
      </c>
      <c r="AD18" s="73">
        <f>IF(AA18="vazio",0,IF(AA18&gt;=90%,4,0))</f>
        <v>0</v>
      </c>
      <c r="AE18" s="27">
        <v>1519</v>
      </c>
      <c r="AF18" s="142">
        <f t="shared" ref="AF18" si="5">(AE18/AE19)</f>
        <v>0.875</v>
      </c>
      <c r="AG18" s="48" t="s">
        <v>28</v>
      </c>
      <c r="AH18" s="143" t="s">
        <v>48</v>
      </c>
      <c r="AI18" s="73">
        <f>IF(AF18="vazio",0,IF(AF18&gt;=90%,4,0))</f>
        <v>0</v>
      </c>
    </row>
    <row r="19" spans="1:35" ht="42" customHeight="1" x14ac:dyDescent="0.25">
      <c r="A19" s="58"/>
      <c r="B19" s="60"/>
      <c r="C19" s="62"/>
      <c r="D19" s="32" t="s">
        <v>22</v>
      </c>
      <c r="E19" s="63"/>
      <c r="F19" s="39"/>
      <c r="G19" s="152"/>
      <c r="H19" s="49"/>
      <c r="I19" s="144"/>
      <c r="J19" s="73"/>
      <c r="K19" s="39"/>
      <c r="L19" s="152"/>
      <c r="M19" s="49"/>
      <c r="N19" s="144"/>
      <c r="O19" s="73"/>
      <c r="P19" s="28">
        <v>840</v>
      </c>
      <c r="Q19" s="142"/>
      <c r="R19" s="49"/>
      <c r="S19" s="144"/>
      <c r="T19" s="73"/>
      <c r="U19" s="28">
        <v>1736</v>
      </c>
      <c r="V19" s="142"/>
      <c r="W19" s="49"/>
      <c r="X19" s="144"/>
      <c r="Y19" s="73"/>
      <c r="Z19" s="28">
        <v>1680</v>
      </c>
      <c r="AA19" s="142"/>
      <c r="AB19" s="49"/>
      <c r="AC19" s="144"/>
      <c r="AD19" s="73"/>
      <c r="AE19" s="28">
        <v>1736</v>
      </c>
      <c r="AF19" s="142"/>
      <c r="AG19" s="49"/>
      <c r="AH19" s="144"/>
      <c r="AI19" s="73"/>
    </row>
    <row r="20" spans="1:35" ht="42" customHeight="1" x14ac:dyDescent="0.25">
      <c r="A20" s="66">
        <v>6</v>
      </c>
      <c r="B20" s="68" t="s">
        <v>34</v>
      </c>
      <c r="C20" s="70" t="s">
        <v>61</v>
      </c>
      <c r="D20" s="31" t="s">
        <v>35</v>
      </c>
      <c r="E20" s="72" t="s">
        <v>6</v>
      </c>
      <c r="F20" s="37"/>
      <c r="G20" s="152" t="e">
        <f t="shared" ref="G20" si="6">(F20/F21)</f>
        <v>#DIV/0!</v>
      </c>
      <c r="H20" s="114" t="s">
        <v>28</v>
      </c>
      <c r="I20" s="153" t="s">
        <v>48</v>
      </c>
      <c r="J20" s="91" t="e">
        <f>IF(G20="vazio",0,IF(G20&gt;=90%,4,0))</f>
        <v>#DIV/0!</v>
      </c>
      <c r="K20" s="37"/>
      <c r="L20" s="152" t="e">
        <f t="shared" ref="L20" si="7">(K20/K21)</f>
        <v>#DIV/0!</v>
      </c>
      <c r="M20" s="114" t="s">
        <v>28</v>
      </c>
      <c r="N20" s="153" t="s">
        <v>48</v>
      </c>
      <c r="O20" s="91" t="e">
        <f>IF(L20="vazio",0,IF(L20&gt;=90%,4,0))</f>
        <v>#DIV/0!</v>
      </c>
      <c r="P20" s="26">
        <v>116</v>
      </c>
      <c r="Q20" s="142">
        <f t="shared" ref="Q20" si="8">(P20/P21)</f>
        <v>0.9667</v>
      </c>
      <c r="R20" s="114" t="s">
        <v>28</v>
      </c>
      <c r="S20" s="153" t="s">
        <v>48</v>
      </c>
      <c r="T20" s="91">
        <f>IF(Q20="vazio",0,IF(Q20&gt;=90%,4,0))</f>
        <v>4</v>
      </c>
      <c r="U20" s="26">
        <v>233</v>
      </c>
      <c r="V20" s="142">
        <f t="shared" ref="V20" si="9">(U20/U21)</f>
        <v>0.9395</v>
      </c>
      <c r="W20" s="114" t="s">
        <v>28</v>
      </c>
      <c r="X20" s="153" t="s">
        <v>48</v>
      </c>
      <c r="Y20" s="91">
        <f>IF(V20="vazio",0,IF(V20&gt;=90%,4,0))</f>
        <v>4</v>
      </c>
      <c r="Z20" s="26">
        <v>234</v>
      </c>
      <c r="AA20" s="142">
        <f t="shared" ref="AA20" si="10">(Z20/Z21)</f>
        <v>0.97499999999999998</v>
      </c>
      <c r="AB20" s="114" t="s">
        <v>28</v>
      </c>
      <c r="AC20" s="153" t="s">
        <v>48</v>
      </c>
      <c r="AD20" s="91">
        <f>IF(AA20="vazio",0,IF(AA20&gt;=90%,4,0))</f>
        <v>4</v>
      </c>
      <c r="AE20" s="26">
        <v>233</v>
      </c>
      <c r="AF20" s="142">
        <f t="shared" ref="AF20" si="11">(AE20/AE21)</f>
        <v>0.9395</v>
      </c>
      <c r="AG20" s="114" t="s">
        <v>28</v>
      </c>
      <c r="AH20" s="153" t="s">
        <v>48</v>
      </c>
      <c r="AI20" s="91">
        <f>IF(AF20="vazio",0,IF(AF20&gt;=90%,4,0))</f>
        <v>4</v>
      </c>
    </row>
    <row r="21" spans="1:35" ht="37.5" customHeight="1" x14ac:dyDescent="0.25">
      <c r="A21" s="67"/>
      <c r="B21" s="69"/>
      <c r="C21" s="71"/>
      <c r="D21" s="31" t="s">
        <v>36</v>
      </c>
      <c r="E21" s="72"/>
      <c r="F21" s="37"/>
      <c r="G21" s="152"/>
      <c r="H21" s="115"/>
      <c r="I21" s="154"/>
      <c r="J21" s="91"/>
      <c r="K21" s="37"/>
      <c r="L21" s="152"/>
      <c r="M21" s="115"/>
      <c r="N21" s="154"/>
      <c r="O21" s="91"/>
      <c r="P21" s="26">
        <v>120</v>
      </c>
      <c r="Q21" s="142"/>
      <c r="R21" s="115"/>
      <c r="S21" s="154"/>
      <c r="T21" s="91"/>
      <c r="U21" s="26">
        <v>248</v>
      </c>
      <c r="V21" s="142"/>
      <c r="W21" s="115"/>
      <c r="X21" s="154"/>
      <c r="Y21" s="91"/>
      <c r="Z21" s="26">
        <v>240</v>
      </c>
      <c r="AA21" s="142"/>
      <c r="AB21" s="115"/>
      <c r="AC21" s="154"/>
      <c r="AD21" s="91"/>
      <c r="AE21" s="26">
        <v>248</v>
      </c>
      <c r="AF21" s="142"/>
      <c r="AG21" s="115"/>
      <c r="AH21" s="154"/>
      <c r="AI21" s="91"/>
    </row>
    <row r="22" spans="1:35" ht="47.25" customHeight="1" x14ac:dyDescent="0.25">
      <c r="A22" s="57">
        <v>7</v>
      </c>
      <c r="B22" s="59" t="s">
        <v>23</v>
      </c>
      <c r="C22" s="61" t="s">
        <v>44</v>
      </c>
      <c r="D22" s="32" t="s">
        <v>16</v>
      </c>
      <c r="E22" s="126"/>
      <c r="F22" s="36"/>
      <c r="G22" s="109" t="str">
        <f>IFERROR(F22/F23,"vazio")</f>
        <v>vazio</v>
      </c>
      <c r="H22" s="134" t="s">
        <v>63</v>
      </c>
      <c r="I22" s="155" t="s">
        <v>48</v>
      </c>
      <c r="J22" s="73">
        <f>IF(G22="vazio",0,IF(G22&lt;=7,4,0))</f>
        <v>0</v>
      </c>
      <c r="K22" s="36"/>
      <c r="L22" s="109" t="str">
        <f>IFERROR(K22/K23,"vazio")</f>
        <v>vazio</v>
      </c>
      <c r="M22" s="134" t="s">
        <v>63</v>
      </c>
      <c r="N22" s="155" t="s">
        <v>48</v>
      </c>
      <c r="O22" s="73">
        <f>IF(L22="vazio",0,IF(L22&lt;=7,4,0))</f>
        <v>0</v>
      </c>
      <c r="P22" s="27">
        <v>3062</v>
      </c>
      <c r="Q22" s="80">
        <f>IFERROR(P22/P23,"vazio")</f>
        <v>6.37</v>
      </c>
      <c r="R22" s="134" t="s">
        <v>63</v>
      </c>
      <c r="S22" s="155" t="s">
        <v>48</v>
      </c>
      <c r="T22" s="73">
        <f>IF(Q22="vazio",0,IF(Q22&lt;=7,4,0))</f>
        <v>4</v>
      </c>
      <c r="U22" s="27">
        <v>6816</v>
      </c>
      <c r="V22" s="80">
        <f>IFERROR(U22/U23,"vazio")</f>
        <v>6.36</v>
      </c>
      <c r="W22" s="134" t="s">
        <v>63</v>
      </c>
      <c r="X22" s="155" t="s">
        <v>48</v>
      </c>
      <c r="Y22" s="73">
        <f>IF(V22="vazio",0,IF(V22&lt;=7,4,0))</f>
        <v>4</v>
      </c>
      <c r="Z22" s="27">
        <v>6460</v>
      </c>
      <c r="AA22" s="80">
        <f>IFERROR(Z22/Z23,"vazio")</f>
        <v>6.28</v>
      </c>
      <c r="AB22" s="134" t="s">
        <v>63</v>
      </c>
      <c r="AC22" s="155" t="s">
        <v>48</v>
      </c>
      <c r="AD22" s="73">
        <f>IF(AA22="vazio",0,IF(AA22&lt;=7,4,0))</f>
        <v>4</v>
      </c>
      <c r="AE22" s="27">
        <v>6770</v>
      </c>
      <c r="AF22" s="80">
        <f>IFERROR(AE22/AE23,"vazio")</f>
        <v>5.99</v>
      </c>
      <c r="AG22" s="134" t="s">
        <v>63</v>
      </c>
      <c r="AH22" s="155" t="s">
        <v>48</v>
      </c>
      <c r="AI22" s="73">
        <f>IF(AF22="vazio",0,IF(AF22&lt;=7,4,0))</f>
        <v>4</v>
      </c>
    </row>
    <row r="23" spans="1:35" ht="74.25" customHeight="1" x14ac:dyDescent="0.25">
      <c r="A23" s="58"/>
      <c r="B23" s="60"/>
      <c r="C23" s="62"/>
      <c r="D23" s="32" t="s">
        <v>62</v>
      </c>
      <c r="E23" s="127"/>
      <c r="F23" s="36"/>
      <c r="G23" s="109"/>
      <c r="H23" s="135"/>
      <c r="I23" s="156"/>
      <c r="J23" s="73"/>
      <c r="K23" s="36"/>
      <c r="L23" s="109"/>
      <c r="M23" s="135"/>
      <c r="N23" s="156"/>
      <c r="O23" s="73"/>
      <c r="P23" s="27">
        <v>481</v>
      </c>
      <c r="Q23" s="80"/>
      <c r="R23" s="135"/>
      <c r="S23" s="156"/>
      <c r="T23" s="73"/>
      <c r="U23" s="27">
        <v>1071</v>
      </c>
      <c r="V23" s="80"/>
      <c r="W23" s="135"/>
      <c r="X23" s="156"/>
      <c r="Y23" s="73"/>
      <c r="Z23" s="27">
        <v>1029</v>
      </c>
      <c r="AA23" s="80"/>
      <c r="AB23" s="135"/>
      <c r="AC23" s="156"/>
      <c r="AD23" s="73"/>
      <c r="AE23" s="27">
        <v>1130</v>
      </c>
      <c r="AF23" s="80"/>
      <c r="AG23" s="135"/>
      <c r="AH23" s="156"/>
      <c r="AI23" s="73"/>
    </row>
    <row r="24" spans="1:35" ht="43.5" customHeight="1" x14ac:dyDescent="0.25">
      <c r="A24" s="66">
        <v>8</v>
      </c>
      <c r="B24" s="68" t="s">
        <v>24</v>
      </c>
      <c r="C24" s="70" t="s">
        <v>64</v>
      </c>
      <c r="D24" s="31" t="s">
        <v>21</v>
      </c>
      <c r="E24" s="72"/>
      <c r="F24" s="37"/>
      <c r="G24" s="109" t="str">
        <f>IFERROR(F24/F25,"vazio")</f>
        <v>vazio</v>
      </c>
      <c r="H24" s="114" t="s">
        <v>63</v>
      </c>
      <c r="I24" s="153" t="s">
        <v>48</v>
      </c>
      <c r="J24" s="91">
        <f>IF(G24="vazio",0,IF(G24&lt;=7,4,0))</f>
        <v>0</v>
      </c>
      <c r="K24" s="37"/>
      <c r="L24" s="109" t="str">
        <f>IFERROR(K24/K25,"vazio")</f>
        <v>vazio</v>
      </c>
      <c r="M24" s="114" t="s">
        <v>63</v>
      </c>
      <c r="N24" s="153" t="s">
        <v>48</v>
      </c>
      <c r="O24" s="91">
        <f>IF(L24="vazio",0,IF(L24&lt;=7,4,0))</f>
        <v>0</v>
      </c>
      <c r="P24" s="26">
        <v>755</v>
      </c>
      <c r="Q24" s="80">
        <f>IFERROR(P24/P25,"vazio")</f>
        <v>6.68</v>
      </c>
      <c r="R24" s="114" t="s">
        <v>63</v>
      </c>
      <c r="S24" s="153" t="s">
        <v>48</v>
      </c>
      <c r="T24" s="91">
        <f>IF(Q24="vazio",0,IF(Q24&lt;=7,4,0))</f>
        <v>4</v>
      </c>
      <c r="U24" s="26">
        <v>1586</v>
      </c>
      <c r="V24" s="80">
        <f>IFERROR(U24/U25,"vazio")</f>
        <v>6.9</v>
      </c>
      <c r="W24" s="114" t="s">
        <v>63</v>
      </c>
      <c r="X24" s="153" t="s">
        <v>48</v>
      </c>
      <c r="Y24" s="91">
        <f>IF(V24="vazio",0,IF(V24&lt;=7,4,0))</f>
        <v>4</v>
      </c>
      <c r="Z24" s="26">
        <v>1508</v>
      </c>
      <c r="AA24" s="80">
        <f>IFERROR(Z24/Z25,"vazio")</f>
        <v>6.59</v>
      </c>
      <c r="AB24" s="114" t="s">
        <v>63</v>
      </c>
      <c r="AC24" s="153" t="s">
        <v>48</v>
      </c>
      <c r="AD24" s="91">
        <f>IF(AA24="vazio",0,IF(AA24&lt;=7,4,0))</f>
        <v>4</v>
      </c>
      <c r="AE24" s="26">
        <v>1519</v>
      </c>
      <c r="AF24" s="80">
        <f>IFERROR(AE24/AE25,"vazio")</f>
        <v>5.89</v>
      </c>
      <c r="AG24" s="114" t="s">
        <v>63</v>
      </c>
      <c r="AH24" s="153" t="s">
        <v>48</v>
      </c>
      <c r="AI24" s="91">
        <f>IF(AF24="vazio",0,IF(AF24&lt;=7,4,0))</f>
        <v>4</v>
      </c>
    </row>
    <row r="25" spans="1:35" ht="69.75" customHeight="1" x14ac:dyDescent="0.25">
      <c r="A25" s="67"/>
      <c r="B25" s="69"/>
      <c r="C25" s="71"/>
      <c r="D25" s="31" t="s">
        <v>25</v>
      </c>
      <c r="E25" s="72"/>
      <c r="F25" s="37"/>
      <c r="G25" s="109"/>
      <c r="H25" s="115"/>
      <c r="I25" s="154"/>
      <c r="J25" s="91"/>
      <c r="K25" s="37"/>
      <c r="L25" s="109"/>
      <c r="M25" s="115"/>
      <c r="N25" s="154"/>
      <c r="O25" s="91"/>
      <c r="P25" s="26">
        <v>113</v>
      </c>
      <c r="Q25" s="80"/>
      <c r="R25" s="115"/>
      <c r="S25" s="154"/>
      <c r="T25" s="91"/>
      <c r="U25" s="26">
        <v>230</v>
      </c>
      <c r="V25" s="80"/>
      <c r="W25" s="115"/>
      <c r="X25" s="154"/>
      <c r="Y25" s="91"/>
      <c r="Z25" s="26">
        <v>229</v>
      </c>
      <c r="AA25" s="80"/>
      <c r="AB25" s="115"/>
      <c r="AC25" s="154"/>
      <c r="AD25" s="91"/>
      <c r="AE25" s="26">
        <v>258</v>
      </c>
      <c r="AF25" s="80"/>
      <c r="AG25" s="115"/>
      <c r="AH25" s="154"/>
      <c r="AI25" s="91"/>
    </row>
    <row r="26" spans="1:35" ht="38.25" customHeight="1" x14ac:dyDescent="0.25">
      <c r="A26" s="57">
        <v>9</v>
      </c>
      <c r="B26" s="59" t="s">
        <v>37</v>
      </c>
      <c r="C26" s="61" t="s">
        <v>126</v>
      </c>
      <c r="D26" s="32" t="s">
        <v>38</v>
      </c>
      <c r="E26" s="126"/>
      <c r="F26" s="36"/>
      <c r="G26" s="109" t="str">
        <f t="shared" ref="G26" si="12">IFERROR(F26/F27,"vazio")</f>
        <v>vazio</v>
      </c>
      <c r="H26" s="110" t="s">
        <v>65</v>
      </c>
      <c r="I26" s="155" t="s">
        <v>48</v>
      </c>
      <c r="J26" s="101">
        <f>IF(G26="vazio",0,IF(G26&lt;=10,4,0))</f>
        <v>0</v>
      </c>
      <c r="K26" s="36"/>
      <c r="L26" s="109" t="str">
        <f t="shared" ref="L26" si="13">IFERROR(K26/K27,"vazio")</f>
        <v>vazio</v>
      </c>
      <c r="M26" s="110" t="s">
        <v>65</v>
      </c>
      <c r="N26" s="155" t="s">
        <v>48</v>
      </c>
      <c r="O26" s="101">
        <f>IF(L26="vazio",0,IF(L26&lt;=10,4,0))</f>
        <v>0</v>
      </c>
      <c r="P26" s="27">
        <v>116</v>
      </c>
      <c r="Q26" s="74">
        <f t="shared" ref="Q26" si="14">IFERROR(P26/P27,"vazio")</f>
        <v>8</v>
      </c>
      <c r="R26" s="110" t="s">
        <v>65</v>
      </c>
      <c r="S26" s="155" t="s">
        <v>48</v>
      </c>
      <c r="T26" s="101">
        <f>IF(Q26="vazio",0,IF(Q26&lt;=10,4,0))</f>
        <v>4</v>
      </c>
      <c r="U26" s="27">
        <v>233</v>
      </c>
      <c r="V26" s="80">
        <f t="shared" ref="V26" si="15">IFERROR(U26/U27,"vazio")</f>
        <v>7.52</v>
      </c>
      <c r="W26" s="110" t="s">
        <v>65</v>
      </c>
      <c r="X26" s="155" t="s">
        <v>48</v>
      </c>
      <c r="Y26" s="101">
        <f>IF(V26="vazio",0,IF(V26&lt;=10,4,0))</f>
        <v>4</v>
      </c>
      <c r="Z26" s="27">
        <v>234</v>
      </c>
      <c r="AA26" s="80">
        <f t="shared" ref="AA26" si="16">IFERROR(Z26/Z27,"vazio")</f>
        <v>8.07</v>
      </c>
      <c r="AB26" s="110" t="s">
        <v>65</v>
      </c>
      <c r="AC26" s="155" t="s">
        <v>48</v>
      </c>
      <c r="AD26" s="101">
        <f>IF(AA26="vazio",0,IF(AA26&lt;=10,4,0))</f>
        <v>4</v>
      </c>
      <c r="AE26" s="27">
        <v>233</v>
      </c>
      <c r="AF26" s="80">
        <f t="shared" ref="AF26" si="17">IFERROR(AE26/AE27,"vazio")</f>
        <v>6.47</v>
      </c>
      <c r="AG26" s="110" t="s">
        <v>65</v>
      </c>
      <c r="AH26" s="155" t="s">
        <v>48</v>
      </c>
      <c r="AI26" s="101">
        <f>IF(AF26="vazio",0,IF(AF26&lt;=10,4,0))</f>
        <v>4</v>
      </c>
    </row>
    <row r="27" spans="1:35" ht="69" customHeight="1" x14ac:dyDescent="0.25">
      <c r="A27" s="58"/>
      <c r="B27" s="60"/>
      <c r="C27" s="62"/>
      <c r="D27" s="32" t="s">
        <v>39</v>
      </c>
      <c r="E27" s="127"/>
      <c r="F27" s="36"/>
      <c r="G27" s="109"/>
      <c r="H27" s="111"/>
      <c r="I27" s="156"/>
      <c r="J27" s="101"/>
      <c r="K27" s="36"/>
      <c r="L27" s="109"/>
      <c r="M27" s="111"/>
      <c r="N27" s="156"/>
      <c r="O27" s="101"/>
      <c r="P27" s="27">
        <v>15</v>
      </c>
      <c r="Q27" s="74"/>
      <c r="R27" s="111"/>
      <c r="S27" s="156"/>
      <c r="T27" s="101"/>
      <c r="U27" s="27">
        <v>31</v>
      </c>
      <c r="V27" s="80"/>
      <c r="W27" s="111"/>
      <c r="X27" s="156"/>
      <c r="Y27" s="101"/>
      <c r="Z27" s="27">
        <v>29</v>
      </c>
      <c r="AA27" s="80"/>
      <c r="AB27" s="111"/>
      <c r="AC27" s="156"/>
      <c r="AD27" s="101"/>
      <c r="AE27" s="27">
        <v>36</v>
      </c>
      <c r="AF27" s="80"/>
      <c r="AG27" s="111"/>
      <c r="AH27" s="156"/>
      <c r="AI27" s="101"/>
    </row>
    <row r="28" spans="1:35" ht="69" customHeight="1" x14ac:dyDescent="0.25">
      <c r="A28" s="66">
        <v>10</v>
      </c>
      <c r="B28" s="68" t="s">
        <v>108</v>
      </c>
      <c r="C28" s="70" t="s">
        <v>127</v>
      </c>
      <c r="D28" s="34" t="s">
        <v>113</v>
      </c>
      <c r="E28" s="118"/>
      <c r="F28" s="37"/>
      <c r="G28" s="109" t="str">
        <f>IFERROR(F28/F29,"vazio")</f>
        <v>vazio</v>
      </c>
      <c r="H28" s="114" t="s">
        <v>63</v>
      </c>
      <c r="I28" s="116" t="s">
        <v>58</v>
      </c>
      <c r="J28" s="91">
        <f>IF(G28="vazio",0,IF(G28&lt;=7,4,0))</f>
        <v>0</v>
      </c>
      <c r="K28" s="37"/>
      <c r="L28" s="109" t="str">
        <f>IFERROR(K28/K29,"vazio")</f>
        <v>vazio</v>
      </c>
      <c r="M28" s="114" t="s">
        <v>63</v>
      </c>
      <c r="N28" s="116" t="s">
        <v>58</v>
      </c>
      <c r="O28" s="91">
        <f>IF(L28="vazio",0,IF(L28&lt;=7,4,0))</f>
        <v>0</v>
      </c>
      <c r="P28" s="26">
        <v>710</v>
      </c>
      <c r="Q28" s="80">
        <f>IFERROR(P28/P29,"vazio")</f>
        <v>6.34</v>
      </c>
      <c r="R28" s="114" t="s">
        <v>63</v>
      </c>
      <c r="S28" s="116" t="s">
        <v>58</v>
      </c>
      <c r="T28" s="91">
        <f>IF(Q28="vazio",0,IF(Q28&lt;=7,4,0))</f>
        <v>4</v>
      </c>
      <c r="U28" s="26">
        <v>1704</v>
      </c>
      <c r="V28" s="80">
        <f>IFERROR(U28/U29,"vazio")</f>
        <v>7.25</v>
      </c>
      <c r="W28" s="114" t="s">
        <v>63</v>
      </c>
      <c r="X28" s="116" t="s">
        <v>58</v>
      </c>
      <c r="Y28" s="91">
        <f>IF(V28="vazio",0,IF(V28&lt;=7,4,0))</f>
        <v>0</v>
      </c>
      <c r="Z28" s="26">
        <v>1523</v>
      </c>
      <c r="AA28" s="80">
        <f>IFERROR(Z28/Z29,"vazio")</f>
        <v>6.37</v>
      </c>
      <c r="AB28" s="114" t="s">
        <v>63</v>
      </c>
      <c r="AC28" s="116" t="s">
        <v>58</v>
      </c>
      <c r="AD28" s="91">
        <f>IF(AA28="vazio",0,IF(AA28&lt;=7,4,0))</f>
        <v>4</v>
      </c>
      <c r="AE28" s="26">
        <v>1870</v>
      </c>
      <c r="AF28" s="80">
        <f>IFERROR(AE28/AE29,"vazio")</f>
        <v>5.63</v>
      </c>
      <c r="AG28" s="114" t="s">
        <v>63</v>
      </c>
      <c r="AH28" s="116" t="s">
        <v>58</v>
      </c>
      <c r="AI28" s="91">
        <f>IF(AF28="vazio",0,IF(AF28&lt;=7,4,0))</f>
        <v>4</v>
      </c>
    </row>
    <row r="29" spans="1:35" ht="69" customHeight="1" x14ac:dyDescent="0.25">
      <c r="A29" s="67"/>
      <c r="B29" s="69"/>
      <c r="C29" s="71"/>
      <c r="D29" s="34" t="s">
        <v>118</v>
      </c>
      <c r="E29" s="119"/>
      <c r="F29" s="37"/>
      <c r="G29" s="109"/>
      <c r="H29" s="115"/>
      <c r="I29" s="117"/>
      <c r="J29" s="91"/>
      <c r="K29" s="37"/>
      <c r="L29" s="109"/>
      <c r="M29" s="115"/>
      <c r="N29" s="117"/>
      <c r="O29" s="91"/>
      <c r="P29" s="26">
        <v>112</v>
      </c>
      <c r="Q29" s="80"/>
      <c r="R29" s="115"/>
      <c r="S29" s="117"/>
      <c r="T29" s="91"/>
      <c r="U29" s="26">
        <v>235</v>
      </c>
      <c r="V29" s="80"/>
      <c r="W29" s="115"/>
      <c r="X29" s="117"/>
      <c r="Y29" s="91"/>
      <c r="Z29" s="26">
        <v>239</v>
      </c>
      <c r="AA29" s="80"/>
      <c r="AB29" s="115"/>
      <c r="AC29" s="117"/>
      <c r="AD29" s="91"/>
      <c r="AE29" s="26">
        <v>332</v>
      </c>
      <c r="AF29" s="80"/>
      <c r="AG29" s="115"/>
      <c r="AH29" s="117"/>
      <c r="AI29" s="91"/>
    </row>
    <row r="30" spans="1:35" ht="69" customHeight="1" x14ac:dyDescent="0.25">
      <c r="A30" s="57">
        <v>11</v>
      </c>
      <c r="B30" s="59" t="s">
        <v>109</v>
      </c>
      <c r="C30" s="61" t="s">
        <v>127</v>
      </c>
      <c r="D30" s="35" t="s">
        <v>114</v>
      </c>
      <c r="E30" s="126"/>
      <c r="F30" s="36"/>
      <c r="G30" s="109" t="str">
        <f t="shared" ref="G30" si="18">IFERROR(F30/F31,"vazio")</f>
        <v>vazio</v>
      </c>
      <c r="H30" s="110" t="s">
        <v>63</v>
      </c>
      <c r="I30" s="112" t="s">
        <v>58</v>
      </c>
      <c r="J30" s="101">
        <f t="shared" ref="J30" si="19">IF(G30="vazio",0,IF(G30&lt;=7,4,0))</f>
        <v>0</v>
      </c>
      <c r="K30" s="36"/>
      <c r="L30" s="109" t="str">
        <f t="shared" ref="L30" si="20">IFERROR(K30/K31,"vazio")</f>
        <v>vazio</v>
      </c>
      <c r="M30" s="110" t="s">
        <v>63</v>
      </c>
      <c r="N30" s="112" t="s">
        <v>58</v>
      </c>
      <c r="O30" s="101">
        <f t="shared" ref="O30" si="21">IF(L30="vazio",0,IF(L30&lt;=7,4,0))</f>
        <v>0</v>
      </c>
      <c r="P30" s="27">
        <v>278</v>
      </c>
      <c r="Q30" s="80">
        <f t="shared" ref="Q30" si="22">IFERROR(P30/P31,"vazio")</f>
        <v>3.81</v>
      </c>
      <c r="R30" s="110" t="s">
        <v>63</v>
      </c>
      <c r="S30" s="112" t="s">
        <v>58</v>
      </c>
      <c r="T30" s="101">
        <f t="shared" ref="T30" si="23">IF(Q30="vazio",0,IF(Q30&lt;=7,4,0))</f>
        <v>4</v>
      </c>
      <c r="U30" s="27">
        <v>505</v>
      </c>
      <c r="V30" s="80">
        <f t="shared" ref="V30" si="24">IFERROR(U30/U31,"vazio")</f>
        <v>2.74</v>
      </c>
      <c r="W30" s="110" t="s">
        <v>63</v>
      </c>
      <c r="X30" s="112" t="s">
        <v>58</v>
      </c>
      <c r="Y30" s="101">
        <f t="shared" ref="Y30" si="25">IF(V30="vazio",0,IF(V30&lt;=7,4,0))</f>
        <v>4</v>
      </c>
      <c r="Z30" s="27">
        <v>595</v>
      </c>
      <c r="AA30" s="80">
        <f t="shared" ref="AA30" si="26">IFERROR(Z30/Z31,"vazio")</f>
        <v>3.54</v>
      </c>
      <c r="AB30" s="110" t="s">
        <v>63</v>
      </c>
      <c r="AC30" s="112" t="s">
        <v>58</v>
      </c>
      <c r="AD30" s="101">
        <f t="shared" ref="AD30" si="27">IF(AA30="vazio",0,IF(AA30&lt;=7,4,0))</f>
        <v>4</v>
      </c>
      <c r="AE30" s="27">
        <v>559</v>
      </c>
      <c r="AF30" s="80">
        <f t="shared" ref="AF30" si="28">IFERROR(AE30/AE31,"vazio")</f>
        <v>3.58</v>
      </c>
      <c r="AG30" s="110" t="s">
        <v>63</v>
      </c>
      <c r="AH30" s="112" t="s">
        <v>58</v>
      </c>
      <c r="AI30" s="101">
        <f t="shared" ref="AI30" si="29">IF(AF30="vazio",0,IF(AF30&lt;=7,4,0))</f>
        <v>4</v>
      </c>
    </row>
    <row r="31" spans="1:35" ht="69" customHeight="1" x14ac:dyDescent="0.25">
      <c r="A31" s="58"/>
      <c r="B31" s="60"/>
      <c r="C31" s="62"/>
      <c r="D31" s="35" t="s">
        <v>118</v>
      </c>
      <c r="E31" s="127"/>
      <c r="F31" s="36"/>
      <c r="G31" s="109"/>
      <c r="H31" s="111"/>
      <c r="I31" s="113"/>
      <c r="J31" s="101"/>
      <c r="K31" s="36"/>
      <c r="L31" s="109"/>
      <c r="M31" s="111"/>
      <c r="N31" s="113"/>
      <c r="O31" s="101"/>
      <c r="P31" s="27">
        <v>73</v>
      </c>
      <c r="Q31" s="80"/>
      <c r="R31" s="111"/>
      <c r="S31" s="113"/>
      <c r="T31" s="101"/>
      <c r="U31" s="27">
        <v>184</v>
      </c>
      <c r="V31" s="80"/>
      <c r="W31" s="111"/>
      <c r="X31" s="113"/>
      <c r="Y31" s="101"/>
      <c r="Z31" s="27">
        <v>168</v>
      </c>
      <c r="AA31" s="80"/>
      <c r="AB31" s="111"/>
      <c r="AC31" s="113"/>
      <c r="AD31" s="101"/>
      <c r="AE31" s="27">
        <v>156</v>
      </c>
      <c r="AF31" s="80"/>
      <c r="AG31" s="111"/>
      <c r="AH31" s="113"/>
      <c r="AI31" s="101"/>
    </row>
    <row r="32" spans="1:35" ht="69" customHeight="1" x14ac:dyDescent="0.25">
      <c r="A32" s="66">
        <v>12</v>
      </c>
      <c r="B32" s="68" t="s">
        <v>110</v>
      </c>
      <c r="C32" s="70" t="s">
        <v>127</v>
      </c>
      <c r="D32" s="34" t="s">
        <v>115</v>
      </c>
      <c r="E32" s="118"/>
      <c r="F32" s="37"/>
      <c r="G32" s="109" t="str">
        <f t="shared" ref="G32" si="30">IFERROR(F32/F33,"vazio")</f>
        <v>vazio</v>
      </c>
      <c r="H32" s="114" t="s">
        <v>63</v>
      </c>
      <c r="I32" s="116" t="s">
        <v>58</v>
      </c>
      <c r="J32" s="91">
        <f t="shared" ref="J32" si="31">IF(G32="vazio",0,IF(G32&lt;=7,4,0))</f>
        <v>0</v>
      </c>
      <c r="K32" s="37"/>
      <c r="L32" s="109" t="str">
        <f t="shared" ref="L32" si="32">IFERROR(K32/K33,"vazio")</f>
        <v>vazio</v>
      </c>
      <c r="M32" s="114" t="s">
        <v>63</v>
      </c>
      <c r="N32" s="116" t="s">
        <v>58</v>
      </c>
      <c r="O32" s="91">
        <f t="shared" ref="O32" si="33">IF(L32="vazio",0,IF(L32&lt;=7,4,0))</f>
        <v>0</v>
      </c>
      <c r="P32" s="26">
        <v>417</v>
      </c>
      <c r="Q32" s="80">
        <f t="shared" ref="Q32" si="34">IFERROR(P32/P33,"vazio")</f>
        <v>4.05</v>
      </c>
      <c r="R32" s="114" t="s">
        <v>63</v>
      </c>
      <c r="S32" s="116" t="s">
        <v>58</v>
      </c>
      <c r="T32" s="91">
        <f t="shared" ref="T32" si="35">IF(Q32="vazio",0,IF(Q32&lt;=7,4,0))</f>
        <v>4</v>
      </c>
      <c r="U32" s="26">
        <v>915</v>
      </c>
      <c r="V32" s="80">
        <f t="shared" ref="V32" si="36">IFERROR(U32/U33,"vazio")</f>
        <v>4.03</v>
      </c>
      <c r="W32" s="114" t="s">
        <v>63</v>
      </c>
      <c r="X32" s="116" t="s">
        <v>58</v>
      </c>
      <c r="Y32" s="91">
        <f t="shared" ref="Y32" si="37">IF(V32="vazio",0,IF(V32&lt;=7,4,0))</f>
        <v>4</v>
      </c>
      <c r="Z32" s="26">
        <v>771</v>
      </c>
      <c r="AA32" s="80">
        <f t="shared" ref="AA32" si="38">IFERROR(Z32/Z33,"vazio")</f>
        <v>4.1500000000000004</v>
      </c>
      <c r="AB32" s="114" t="s">
        <v>63</v>
      </c>
      <c r="AC32" s="116" t="s">
        <v>58</v>
      </c>
      <c r="AD32" s="91">
        <f t="shared" ref="AD32" si="39">IF(AA32="vazio",0,IF(AA32&lt;=7,4,0))</f>
        <v>4</v>
      </c>
      <c r="AE32" s="26">
        <v>797</v>
      </c>
      <c r="AF32" s="80">
        <f t="shared" ref="AF32" si="40">IFERROR(AE32/AE33,"vazio")</f>
        <v>3.99</v>
      </c>
      <c r="AG32" s="114" t="s">
        <v>63</v>
      </c>
      <c r="AH32" s="116" t="s">
        <v>58</v>
      </c>
      <c r="AI32" s="91">
        <f t="shared" ref="AI32" si="41">IF(AF32="vazio",0,IF(AF32&lt;=7,4,0))</f>
        <v>4</v>
      </c>
    </row>
    <row r="33" spans="1:35" ht="69" customHeight="1" x14ac:dyDescent="0.25">
      <c r="A33" s="67"/>
      <c r="B33" s="69"/>
      <c r="C33" s="71"/>
      <c r="D33" s="34" t="s">
        <v>118</v>
      </c>
      <c r="E33" s="119"/>
      <c r="F33" s="37"/>
      <c r="G33" s="109"/>
      <c r="H33" s="115"/>
      <c r="I33" s="117"/>
      <c r="J33" s="91"/>
      <c r="K33" s="37"/>
      <c r="L33" s="109"/>
      <c r="M33" s="115"/>
      <c r="N33" s="117"/>
      <c r="O33" s="91"/>
      <c r="P33" s="26">
        <v>103</v>
      </c>
      <c r="Q33" s="80"/>
      <c r="R33" s="115"/>
      <c r="S33" s="117"/>
      <c r="T33" s="91"/>
      <c r="U33" s="26">
        <v>227</v>
      </c>
      <c r="V33" s="80"/>
      <c r="W33" s="115"/>
      <c r="X33" s="117"/>
      <c r="Y33" s="91"/>
      <c r="Z33" s="26">
        <v>186</v>
      </c>
      <c r="AA33" s="80"/>
      <c r="AB33" s="115"/>
      <c r="AC33" s="117"/>
      <c r="AD33" s="91"/>
      <c r="AE33" s="26">
        <v>200</v>
      </c>
      <c r="AF33" s="80"/>
      <c r="AG33" s="115"/>
      <c r="AH33" s="117"/>
      <c r="AI33" s="91"/>
    </row>
    <row r="34" spans="1:35" ht="69" customHeight="1" x14ac:dyDescent="0.25">
      <c r="A34" s="57">
        <v>13</v>
      </c>
      <c r="B34" s="59" t="s">
        <v>112</v>
      </c>
      <c r="C34" s="61" t="s">
        <v>127</v>
      </c>
      <c r="D34" s="35" t="s">
        <v>116</v>
      </c>
      <c r="E34" s="126"/>
      <c r="F34" s="36"/>
      <c r="G34" s="109" t="str">
        <f t="shared" ref="G34" si="42">IFERROR(F34/F35,"vazio")</f>
        <v>vazio</v>
      </c>
      <c r="H34" s="110" t="s">
        <v>63</v>
      </c>
      <c r="I34" s="112" t="s">
        <v>58</v>
      </c>
      <c r="J34" s="101">
        <f t="shared" ref="J34" si="43">IF(G34="vazio",0,IF(G34&lt;=7,4,0))</f>
        <v>0</v>
      </c>
      <c r="K34" s="36"/>
      <c r="L34" s="109" t="str">
        <f t="shared" ref="L34" si="44">IFERROR(K34/K35,"vazio")</f>
        <v>vazio</v>
      </c>
      <c r="M34" s="110" t="s">
        <v>63</v>
      </c>
      <c r="N34" s="112" t="s">
        <v>58</v>
      </c>
      <c r="O34" s="101">
        <f t="shared" ref="O34" si="45">IF(L34="vazio",0,IF(L34&lt;=7,4,0))</f>
        <v>0</v>
      </c>
      <c r="P34" s="27">
        <v>318</v>
      </c>
      <c r="Q34" s="80">
        <f t="shared" ref="Q34" si="46">IFERROR(P34/P35,"vazio")</f>
        <v>3</v>
      </c>
      <c r="R34" s="110" t="s">
        <v>63</v>
      </c>
      <c r="S34" s="112" t="s">
        <v>58</v>
      </c>
      <c r="T34" s="101">
        <f t="shared" ref="T34" si="47">IF(Q34="vazio",0,IF(Q34&lt;=7,4,0))</f>
        <v>4</v>
      </c>
      <c r="U34" s="27">
        <v>840</v>
      </c>
      <c r="V34" s="80">
        <f t="shared" ref="V34" si="48">IFERROR(U34/U35,"vazio")</f>
        <v>3.85</v>
      </c>
      <c r="W34" s="110" t="s">
        <v>63</v>
      </c>
      <c r="X34" s="112" t="s">
        <v>58</v>
      </c>
      <c r="Y34" s="101">
        <f t="shared" ref="Y34" si="49">IF(V34="vazio",0,IF(V34&lt;=7,4,0))</f>
        <v>4</v>
      </c>
      <c r="Z34" s="27">
        <v>768</v>
      </c>
      <c r="AA34" s="80">
        <f t="shared" ref="AA34" si="50">IFERROR(Z34/Z35,"vazio")</f>
        <v>3.66</v>
      </c>
      <c r="AB34" s="110" t="s">
        <v>63</v>
      </c>
      <c r="AC34" s="112" t="s">
        <v>58</v>
      </c>
      <c r="AD34" s="101">
        <f t="shared" ref="AD34" si="51">IF(AA34="vazio",0,IF(AA34&lt;=7,4,0))</f>
        <v>4</v>
      </c>
      <c r="AE34" s="27">
        <v>757</v>
      </c>
      <c r="AF34" s="80">
        <f t="shared" ref="AF34" si="52">IFERROR(AE34/AE35,"vazio")</f>
        <v>3.38</v>
      </c>
      <c r="AG34" s="110" t="s">
        <v>63</v>
      </c>
      <c r="AH34" s="112" t="s">
        <v>58</v>
      </c>
      <c r="AI34" s="101">
        <f t="shared" ref="AI34" si="53">IF(AF34="vazio",0,IF(AF34&lt;=7,4,0))</f>
        <v>4</v>
      </c>
    </row>
    <row r="35" spans="1:35" ht="69" customHeight="1" x14ac:dyDescent="0.25">
      <c r="A35" s="58"/>
      <c r="B35" s="60"/>
      <c r="C35" s="62"/>
      <c r="D35" s="35" t="s">
        <v>118</v>
      </c>
      <c r="E35" s="127"/>
      <c r="F35" s="36"/>
      <c r="G35" s="109"/>
      <c r="H35" s="111"/>
      <c r="I35" s="113"/>
      <c r="J35" s="101"/>
      <c r="K35" s="36"/>
      <c r="L35" s="109"/>
      <c r="M35" s="111"/>
      <c r="N35" s="113"/>
      <c r="O35" s="101"/>
      <c r="P35" s="27">
        <v>106</v>
      </c>
      <c r="Q35" s="80"/>
      <c r="R35" s="111"/>
      <c r="S35" s="113"/>
      <c r="T35" s="101"/>
      <c r="U35" s="27">
        <v>218</v>
      </c>
      <c r="V35" s="80"/>
      <c r="W35" s="111"/>
      <c r="X35" s="113"/>
      <c r="Y35" s="101"/>
      <c r="Z35" s="27">
        <v>210</v>
      </c>
      <c r="AA35" s="80"/>
      <c r="AB35" s="111"/>
      <c r="AC35" s="113"/>
      <c r="AD35" s="101"/>
      <c r="AE35" s="27">
        <v>224</v>
      </c>
      <c r="AF35" s="80"/>
      <c r="AG35" s="111"/>
      <c r="AH35" s="113"/>
      <c r="AI35" s="101"/>
    </row>
    <row r="36" spans="1:35" ht="69" customHeight="1" x14ac:dyDescent="0.25">
      <c r="A36" s="66">
        <v>14</v>
      </c>
      <c r="B36" s="68" t="s">
        <v>111</v>
      </c>
      <c r="C36" s="70" t="s">
        <v>127</v>
      </c>
      <c r="D36" s="34" t="s">
        <v>117</v>
      </c>
      <c r="E36" s="118"/>
      <c r="F36" s="37"/>
      <c r="G36" s="109" t="str">
        <f t="shared" ref="G36" si="54">IFERROR(F36/F37,"vazio")</f>
        <v>vazio</v>
      </c>
      <c r="H36" s="114" t="s">
        <v>65</v>
      </c>
      <c r="I36" s="116" t="s">
        <v>58</v>
      </c>
      <c r="J36" s="91">
        <f>IF(G36="vazio",0,IF(G36&lt;=10,4,0))</f>
        <v>0</v>
      </c>
      <c r="K36" s="37"/>
      <c r="L36" s="109" t="str">
        <f t="shared" ref="L36" si="55">IFERROR(K36/K37,"vazio")</f>
        <v>vazio</v>
      </c>
      <c r="M36" s="114" t="s">
        <v>65</v>
      </c>
      <c r="N36" s="116" t="s">
        <v>58</v>
      </c>
      <c r="O36" s="91">
        <f>IF(L36="vazio",0,IF(L36&lt;=10,4,0))</f>
        <v>0</v>
      </c>
      <c r="P36" s="26">
        <v>115</v>
      </c>
      <c r="Q36" s="80">
        <f t="shared" ref="Q36" si="56">IFERROR(P36/P37,"vazio")</f>
        <v>3.97</v>
      </c>
      <c r="R36" s="114" t="s">
        <v>65</v>
      </c>
      <c r="S36" s="116" t="s">
        <v>58</v>
      </c>
      <c r="T36" s="91">
        <f>IF(Q36="vazio",0,IF(Q36&lt;=10,4,0))</f>
        <v>4</v>
      </c>
      <c r="U36" s="26">
        <v>194</v>
      </c>
      <c r="V36" s="80">
        <f t="shared" ref="V36" si="57">IFERROR(U36/U37,"vazio")</f>
        <v>4.13</v>
      </c>
      <c r="W36" s="114" t="s">
        <v>65</v>
      </c>
      <c r="X36" s="116" t="s">
        <v>58</v>
      </c>
      <c r="Y36" s="91">
        <f>IF(V36="vazio",0,IF(V36&lt;=10,4,0))</f>
        <v>4</v>
      </c>
      <c r="Z36" s="26">
        <v>209</v>
      </c>
      <c r="AA36" s="80">
        <f t="shared" ref="AA36" si="58">IFERROR(Z36/Z37,"vazio")</f>
        <v>4.8600000000000003</v>
      </c>
      <c r="AB36" s="114" t="s">
        <v>65</v>
      </c>
      <c r="AC36" s="116" t="s">
        <v>58</v>
      </c>
      <c r="AD36" s="91">
        <f>IF(AA36="vazio",0,IF(AA36&lt;=10,4,0))</f>
        <v>4</v>
      </c>
      <c r="AE36" s="26">
        <v>209</v>
      </c>
      <c r="AF36" s="80">
        <f t="shared" ref="AF36" si="59">IFERROR(AE36/AE37,"vazio")</f>
        <v>4.3499999999999996</v>
      </c>
      <c r="AG36" s="114" t="s">
        <v>65</v>
      </c>
      <c r="AH36" s="116" t="s">
        <v>58</v>
      </c>
      <c r="AI36" s="91">
        <f>IF(AF36="vazio",0,IF(AF36&lt;=10,4,0))</f>
        <v>4</v>
      </c>
    </row>
    <row r="37" spans="1:35" ht="69" customHeight="1" x14ac:dyDescent="0.25">
      <c r="A37" s="67"/>
      <c r="B37" s="69"/>
      <c r="C37" s="71"/>
      <c r="D37" s="34" t="s">
        <v>118</v>
      </c>
      <c r="E37" s="119"/>
      <c r="F37" s="37"/>
      <c r="G37" s="109"/>
      <c r="H37" s="115"/>
      <c r="I37" s="117"/>
      <c r="J37" s="91"/>
      <c r="K37" s="37"/>
      <c r="L37" s="109"/>
      <c r="M37" s="115"/>
      <c r="N37" s="117"/>
      <c r="O37" s="91"/>
      <c r="P37" s="26">
        <v>29</v>
      </c>
      <c r="Q37" s="80"/>
      <c r="R37" s="115"/>
      <c r="S37" s="117"/>
      <c r="T37" s="91"/>
      <c r="U37" s="26">
        <v>47</v>
      </c>
      <c r="V37" s="80"/>
      <c r="W37" s="115"/>
      <c r="X37" s="117"/>
      <c r="Y37" s="91"/>
      <c r="Z37" s="26">
        <v>43</v>
      </c>
      <c r="AA37" s="80"/>
      <c r="AB37" s="115"/>
      <c r="AC37" s="117"/>
      <c r="AD37" s="91"/>
      <c r="AE37" s="26">
        <v>48</v>
      </c>
      <c r="AF37" s="80"/>
      <c r="AG37" s="115"/>
      <c r="AH37" s="117"/>
      <c r="AI37" s="91"/>
    </row>
    <row r="38" spans="1:35" s="5" customFormat="1" ht="71.25" customHeight="1" x14ac:dyDescent="0.25">
      <c r="A38" s="92">
        <v>15</v>
      </c>
      <c r="B38" s="94" t="s">
        <v>8</v>
      </c>
      <c r="C38" s="81" t="s">
        <v>67</v>
      </c>
      <c r="D38" s="8" t="s">
        <v>9</v>
      </c>
      <c r="E38" s="63" t="s">
        <v>11</v>
      </c>
      <c r="F38" s="37"/>
      <c r="G38" s="109" t="e">
        <f>(F38/F39)*1000</f>
        <v>#DIV/0!</v>
      </c>
      <c r="H38" s="105" t="s">
        <v>137</v>
      </c>
      <c r="I38" s="122" t="s">
        <v>68</v>
      </c>
      <c r="J38" s="101" t="e">
        <f>IF(G38="vazio",0,IF(G38&lt;=4.5,5,0))</f>
        <v>#DIV/0!</v>
      </c>
      <c r="K38" s="37"/>
      <c r="L38" s="109" t="e">
        <f>(K38/K39)*1000</f>
        <v>#DIV/0!</v>
      </c>
      <c r="M38" s="105" t="s">
        <v>137</v>
      </c>
      <c r="N38" s="122" t="s">
        <v>68</v>
      </c>
      <c r="O38" s="101" t="e">
        <f>IF(L38="vazio",0,IF(L38&lt;=4.5,5,0))</f>
        <v>#DIV/0!</v>
      </c>
      <c r="P38" s="23">
        <v>3</v>
      </c>
      <c r="Q38" s="109">
        <f>(P38/P39)*1000</f>
        <v>5.3</v>
      </c>
      <c r="R38" s="105" t="s">
        <v>137</v>
      </c>
      <c r="S38" s="122" t="s">
        <v>68</v>
      </c>
      <c r="T38" s="101">
        <f>IF(Q38="vazio",0,IF(Q38&lt;=4.5,5,0))</f>
        <v>0</v>
      </c>
      <c r="U38" s="23">
        <v>7</v>
      </c>
      <c r="V38" s="109">
        <f>(U38/U39)*1000</f>
        <v>6.1</v>
      </c>
      <c r="W38" s="105" t="s">
        <v>137</v>
      </c>
      <c r="X38" s="122" t="s">
        <v>68</v>
      </c>
      <c r="Y38" s="101">
        <f>IF(V38="vazio",0,IF(V38&lt;=4.5,5,0))</f>
        <v>0</v>
      </c>
      <c r="Z38" s="23">
        <v>5</v>
      </c>
      <c r="AA38" s="80">
        <f>(Z38/Z39)*1000</f>
        <v>4.4800000000000004</v>
      </c>
      <c r="AB38" s="105" t="s">
        <v>137</v>
      </c>
      <c r="AC38" s="122" t="s">
        <v>68</v>
      </c>
      <c r="AD38" s="101">
        <f>IF(AA38="vazio",0,IF(AA38&lt;=4.5,5,0))</f>
        <v>5</v>
      </c>
      <c r="AE38" s="27">
        <v>5</v>
      </c>
      <c r="AF38" s="80">
        <f>(AE38/AE39)*1000</f>
        <v>4.3</v>
      </c>
      <c r="AG38" s="105" t="s">
        <v>137</v>
      </c>
      <c r="AH38" s="122" t="s">
        <v>68</v>
      </c>
      <c r="AI38" s="101">
        <f>IF(AF38="vazio",0,IF(AF38&lt;=4.5,5,0))</f>
        <v>5</v>
      </c>
    </row>
    <row r="39" spans="1:35" s="5" customFormat="1" ht="46.5" customHeight="1" x14ac:dyDescent="0.25">
      <c r="A39" s="93"/>
      <c r="B39" s="95"/>
      <c r="C39" s="82"/>
      <c r="D39" s="8" t="s">
        <v>10</v>
      </c>
      <c r="E39" s="63"/>
      <c r="F39" s="37"/>
      <c r="G39" s="109"/>
      <c r="H39" s="106"/>
      <c r="I39" s="123"/>
      <c r="J39" s="101"/>
      <c r="K39" s="37"/>
      <c r="L39" s="109"/>
      <c r="M39" s="106"/>
      <c r="N39" s="123"/>
      <c r="O39" s="101"/>
      <c r="P39" s="23">
        <v>564</v>
      </c>
      <c r="Q39" s="109"/>
      <c r="R39" s="106"/>
      <c r="S39" s="123"/>
      <c r="T39" s="101"/>
      <c r="U39" s="23">
        <v>1149</v>
      </c>
      <c r="V39" s="109"/>
      <c r="W39" s="106"/>
      <c r="X39" s="123"/>
      <c r="Y39" s="101"/>
      <c r="Z39" s="23">
        <v>1115</v>
      </c>
      <c r="AA39" s="80"/>
      <c r="AB39" s="106"/>
      <c r="AC39" s="123"/>
      <c r="AD39" s="101"/>
      <c r="AE39" s="27">
        <v>1164</v>
      </c>
      <c r="AF39" s="80"/>
      <c r="AG39" s="106"/>
      <c r="AH39" s="123"/>
      <c r="AI39" s="101"/>
    </row>
    <row r="40" spans="1:35" s="5" customFormat="1" ht="75" customHeight="1" x14ac:dyDescent="0.25">
      <c r="A40" s="96">
        <v>16</v>
      </c>
      <c r="B40" s="98" t="s">
        <v>30</v>
      </c>
      <c r="C40" s="83" t="s">
        <v>67</v>
      </c>
      <c r="D40" s="33" t="s">
        <v>31</v>
      </c>
      <c r="E40" s="100" t="s">
        <v>11</v>
      </c>
      <c r="F40" s="36"/>
      <c r="G40" s="80" t="e">
        <f>(F40/F41)*1000</f>
        <v>#DIV/0!</v>
      </c>
      <c r="H40" s="87" t="s">
        <v>137</v>
      </c>
      <c r="I40" s="89" t="s">
        <v>68</v>
      </c>
      <c r="J40" s="91" t="e">
        <f>IF(G40="vazio",0,IF(G40&lt;=4.5,5,0))</f>
        <v>#DIV/0!</v>
      </c>
      <c r="K40" s="36"/>
      <c r="L40" s="80" t="e">
        <f>(K40/K41)*1000</f>
        <v>#DIV/0!</v>
      </c>
      <c r="M40" s="87" t="s">
        <v>137</v>
      </c>
      <c r="N40" s="89" t="s">
        <v>68</v>
      </c>
      <c r="O40" s="91" t="e">
        <f>IF(L40="vazio",0,IF(L40&lt;=4.5,5,0))</f>
        <v>#DIV/0!</v>
      </c>
      <c r="P40" s="7">
        <v>0</v>
      </c>
      <c r="Q40" s="80">
        <f>(P40/P41)*1000</f>
        <v>0</v>
      </c>
      <c r="R40" s="87" t="s">
        <v>137</v>
      </c>
      <c r="S40" s="89" t="s">
        <v>68</v>
      </c>
      <c r="T40" s="91">
        <f>IF(Q40="vazio",0,IF(Q40&lt;=4.5,5,0))</f>
        <v>5</v>
      </c>
      <c r="U40" s="7">
        <v>1</v>
      </c>
      <c r="V40" s="80">
        <f>(U40/U41)*1000</f>
        <v>7.19</v>
      </c>
      <c r="W40" s="87" t="s">
        <v>137</v>
      </c>
      <c r="X40" s="89" t="s">
        <v>68</v>
      </c>
      <c r="Y40" s="91">
        <f>IF(V40="vazio",0,IF(V40&lt;=4.5,5,0))</f>
        <v>0</v>
      </c>
      <c r="Z40" s="7">
        <v>0</v>
      </c>
      <c r="AA40" s="80">
        <f>(Z40/Z41)*1000</f>
        <v>0</v>
      </c>
      <c r="AB40" s="87" t="s">
        <v>137</v>
      </c>
      <c r="AC40" s="89" t="s">
        <v>68</v>
      </c>
      <c r="AD40" s="91">
        <f>IF(AA40="vazio",0,IF(AA40&lt;=4.5,5,0))</f>
        <v>5</v>
      </c>
      <c r="AE40" s="7">
        <v>1</v>
      </c>
      <c r="AF40" s="80">
        <f>(AE40/AE41)*1000</f>
        <v>10.99</v>
      </c>
      <c r="AG40" s="87" t="s">
        <v>137</v>
      </c>
      <c r="AH40" s="89" t="s">
        <v>68</v>
      </c>
      <c r="AI40" s="91">
        <f>IF(AF40="vazio",0,IF(AF40&lt;=4.5,5,0))</f>
        <v>0</v>
      </c>
    </row>
    <row r="41" spans="1:35" s="5" customFormat="1" ht="48" customHeight="1" x14ac:dyDescent="0.25">
      <c r="A41" s="97"/>
      <c r="B41" s="99"/>
      <c r="C41" s="84"/>
      <c r="D41" s="33" t="s">
        <v>32</v>
      </c>
      <c r="E41" s="100"/>
      <c r="F41" s="36"/>
      <c r="G41" s="80"/>
      <c r="H41" s="88"/>
      <c r="I41" s="90"/>
      <c r="J41" s="91"/>
      <c r="K41" s="36"/>
      <c r="L41" s="80"/>
      <c r="M41" s="88"/>
      <c r="N41" s="90"/>
      <c r="O41" s="91"/>
      <c r="P41" s="7">
        <v>69</v>
      </c>
      <c r="Q41" s="80"/>
      <c r="R41" s="88"/>
      <c r="S41" s="90"/>
      <c r="T41" s="91"/>
      <c r="U41" s="7">
        <v>139</v>
      </c>
      <c r="V41" s="80"/>
      <c r="W41" s="88"/>
      <c r="X41" s="90"/>
      <c r="Y41" s="91"/>
      <c r="Z41" s="7">
        <v>159</v>
      </c>
      <c r="AA41" s="80"/>
      <c r="AB41" s="88"/>
      <c r="AC41" s="90"/>
      <c r="AD41" s="91"/>
      <c r="AE41" s="7">
        <v>91</v>
      </c>
      <c r="AF41" s="80"/>
      <c r="AG41" s="88"/>
      <c r="AH41" s="90"/>
      <c r="AI41" s="91"/>
    </row>
    <row r="42" spans="1:35" ht="53.25" customHeight="1" x14ac:dyDescent="0.25">
      <c r="A42" s="92">
        <v>17</v>
      </c>
      <c r="B42" s="120" t="s">
        <v>103</v>
      </c>
      <c r="C42" s="85" t="s">
        <v>104</v>
      </c>
      <c r="D42" s="8" t="s">
        <v>105</v>
      </c>
      <c r="E42" s="63" t="s">
        <v>11</v>
      </c>
      <c r="F42" s="37"/>
      <c r="G42" s="102"/>
      <c r="H42" s="105" t="s">
        <v>128</v>
      </c>
      <c r="I42" s="107" t="s">
        <v>48</v>
      </c>
      <c r="J42" s="101">
        <f>IF(G42="vazio",0,IF(G42&lt;=13,6,0))</f>
        <v>6</v>
      </c>
      <c r="K42" s="37"/>
      <c r="L42" s="102"/>
      <c r="M42" s="105" t="s">
        <v>128</v>
      </c>
      <c r="N42" s="107" t="s">
        <v>48</v>
      </c>
      <c r="O42" s="101">
        <f>IF(L42="vazio",0,IF(L42&lt;=13,6,0))</f>
        <v>6</v>
      </c>
      <c r="P42" s="23">
        <v>6</v>
      </c>
      <c r="Q42" s="109">
        <f>(P42/P43)*1000</f>
        <v>14.9</v>
      </c>
      <c r="R42" s="105" t="s">
        <v>128</v>
      </c>
      <c r="S42" s="107" t="s">
        <v>48</v>
      </c>
      <c r="T42" s="101">
        <f>IF(Q42="vazio",0,IF(Q42&lt;=13,6,0))</f>
        <v>0</v>
      </c>
      <c r="U42" s="23">
        <v>3</v>
      </c>
      <c r="V42" s="80">
        <f>(U42/U43)*1000</f>
        <v>3.18</v>
      </c>
      <c r="W42" s="105" t="s">
        <v>128</v>
      </c>
      <c r="X42" s="107" t="s">
        <v>48</v>
      </c>
      <c r="Y42" s="101">
        <f>IF(V42="vazio",0,IF(V42&lt;=13,6,0))</f>
        <v>6</v>
      </c>
      <c r="Z42" s="23">
        <v>25</v>
      </c>
      <c r="AA42" s="80">
        <f>(Z42/Z43)*1000</f>
        <v>28.51</v>
      </c>
      <c r="AB42" s="105" t="s">
        <v>128</v>
      </c>
      <c r="AC42" s="107" t="s">
        <v>48</v>
      </c>
      <c r="AD42" s="101">
        <f>IF(AA42="vazio",0,IF(AA42&lt;=13,6,0))</f>
        <v>0</v>
      </c>
      <c r="AE42" s="23">
        <v>12</v>
      </c>
      <c r="AF42" s="80">
        <f>(AE42/AE43)*1000</f>
        <v>13.78</v>
      </c>
      <c r="AG42" s="105" t="s">
        <v>128</v>
      </c>
      <c r="AH42" s="107" t="s">
        <v>48</v>
      </c>
      <c r="AI42" s="101">
        <f>IF(AF42="vazio",0,IF(AF42&lt;=13,6,0))</f>
        <v>0</v>
      </c>
    </row>
    <row r="43" spans="1:35" ht="57.75" customHeight="1" x14ac:dyDescent="0.25">
      <c r="A43" s="93"/>
      <c r="B43" s="121"/>
      <c r="C43" s="86"/>
      <c r="D43" s="8" t="s">
        <v>106</v>
      </c>
      <c r="E43" s="63"/>
      <c r="F43" s="37"/>
      <c r="G43" s="102"/>
      <c r="H43" s="106"/>
      <c r="I43" s="108"/>
      <c r="J43" s="101"/>
      <c r="K43" s="37"/>
      <c r="L43" s="102"/>
      <c r="M43" s="106"/>
      <c r="N43" s="108"/>
      <c r="O43" s="101"/>
      <c r="P43" s="23">
        <v>402</v>
      </c>
      <c r="Q43" s="109"/>
      <c r="R43" s="106"/>
      <c r="S43" s="108"/>
      <c r="T43" s="101"/>
      <c r="U43" s="23">
        <v>944</v>
      </c>
      <c r="V43" s="80"/>
      <c r="W43" s="106"/>
      <c r="X43" s="108"/>
      <c r="Y43" s="101"/>
      <c r="Z43" s="23">
        <v>877</v>
      </c>
      <c r="AA43" s="80"/>
      <c r="AB43" s="106"/>
      <c r="AC43" s="108"/>
      <c r="AD43" s="101"/>
      <c r="AE43" s="23">
        <v>871</v>
      </c>
      <c r="AF43" s="80"/>
      <c r="AG43" s="106"/>
      <c r="AH43" s="108"/>
      <c r="AI43" s="101"/>
    </row>
    <row r="44" spans="1:35" ht="53.25" customHeight="1" x14ac:dyDescent="0.25">
      <c r="A44" s="66">
        <v>18</v>
      </c>
      <c r="B44" s="68" t="s">
        <v>66</v>
      </c>
      <c r="C44" s="70" t="s">
        <v>69</v>
      </c>
      <c r="D44" s="34" t="s">
        <v>70</v>
      </c>
      <c r="E44" s="72" t="s">
        <v>6</v>
      </c>
      <c r="F44" s="37"/>
      <c r="G44" s="102" t="e">
        <f>(F44/F45)</f>
        <v>#DIV/0!</v>
      </c>
      <c r="H44" s="87" t="s">
        <v>72</v>
      </c>
      <c r="I44" s="103" t="s">
        <v>73</v>
      </c>
      <c r="J44" s="91" t="e">
        <f>IF(G44="vazio",0,IF(G44&lt;15%,6,0))</f>
        <v>#DIV/0!</v>
      </c>
      <c r="K44" s="37"/>
      <c r="L44" s="102" t="e">
        <f>(K44/K45)</f>
        <v>#DIV/0!</v>
      </c>
      <c r="M44" s="87" t="s">
        <v>72</v>
      </c>
      <c r="N44" s="103" t="s">
        <v>73</v>
      </c>
      <c r="O44" s="91" t="e">
        <f>IF(L44="vazio",0,IF(L44&lt;15%,6,0))</f>
        <v>#DIV/0!</v>
      </c>
      <c r="P44" s="26">
        <v>39</v>
      </c>
      <c r="Q44" s="102">
        <f>(P44/P45)</f>
        <v>0.08</v>
      </c>
      <c r="R44" s="87" t="s">
        <v>72</v>
      </c>
      <c r="S44" s="103" t="s">
        <v>73</v>
      </c>
      <c r="T44" s="91">
        <f>IF(Q44="vazio",0,IF(Q44&lt;15%,6,0))</f>
        <v>6</v>
      </c>
      <c r="U44" s="26">
        <v>71</v>
      </c>
      <c r="V44" s="102">
        <f>(U44/U45)</f>
        <v>6.2E-2</v>
      </c>
      <c r="W44" s="87" t="s">
        <v>72</v>
      </c>
      <c r="X44" s="103" t="s">
        <v>73</v>
      </c>
      <c r="Y44" s="91">
        <f>IF(V44="vazio",0,IF(V44&lt;15%,6,0))</f>
        <v>6</v>
      </c>
      <c r="Z44" s="26">
        <v>58</v>
      </c>
      <c r="AA44" s="102">
        <f>(Z44/Z45)</f>
        <v>5.2999999999999999E-2</v>
      </c>
      <c r="AB44" s="87" t="s">
        <v>72</v>
      </c>
      <c r="AC44" s="103" t="s">
        <v>73</v>
      </c>
      <c r="AD44" s="91">
        <f>IF(AA44="vazio",0,IF(AA44&lt;15%,6,0))</f>
        <v>6</v>
      </c>
      <c r="AE44" s="26">
        <v>52</v>
      </c>
      <c r="AF44" s="102">
        <f>(AE44/AE45)</f>
        <v>4.3999999999999997E-2</v>
      </c>
      <c r="AG44" s="87" t="s">
        <v>72</v>
      </c>
      <c r="AH44" s="103" t="s">
        <v>73</v>
      </c>
      <c r="AI44" s="91">
        <f>IF(AF44="vazio",0,IF(AF44&lt;15%,6,0))</f>
        <v>6</v>
      </c>
    </row>
    <row r="45" spans="1:35" ht="57.75" customHeight="1" x14ac:dyDescent="0.25">
      <c r="A45" s="67"/>
      <c r="B45" s="69"/>
      <c r="C45" s="71"/>
      <c r="D45" s="34" t="s">
        <v>71</v>
      </c>
      <c r="E45" s="72"/>
      <c r="F45" s="37"/>
      <c r="G45" s="102"/>
      <c r="H45" s="88"/>
      <c r="I45" s="104"/>
      <c r="J45" s="91"/>
      <c r="K45" s="37"/>
      <c r="L45" s="102"/>
      <c r="M45" s="88"/>
      <c r="N45" s="104"/>
      <c r="O45" s="91"/>
      <c r="P45" s="26">
        <v>489</v>
      </c>
      <c r="Q45" s="102"/>
      <c r="R45" s="88"/>
      <c r="S45" s="104"/>
      <c r="T45" s="91"/>
      <c r="U45" s="26">
        <v>1149</v>
      </c>
      <c r="V45" s="102"/>
      <c r="W45" s="88"/>
      <c r="X45" s="104"/>
      <c r="Y45" s="91"/>
      <c r="Z45" s="26">
        <v>1089</v>
      </c>
      <c r="AA45" s="102"/>
      <c r="AB45" s="88"/>
      <c r="AC45" s="104"/>
      <c r="AD45" s="91"/>
      <c r="AE45" s="26">
        <v>1182</v>
      </c>
      <c r="AF45" s="102"/>
      <c r="AG45" s="88"/>
      <c r="AH45" s="104"/>
      <c r="AI45" s="91"/>
    </row>
    <row r="46" spans="1:35" s="5" customFormat="1" ht="105" customHeight="1" x14ac:dyDescent="0.25">
      <c r="A46" s="57">
        <v>19</v>
      </c>
      <c r="B46" s="59" t="s">
        <v>74</v>
      </c>
      <c r="C46" s="61" t="s">
        <v>75</v>
      </c>
      <c r="D46" s="35" t="s">
        <v>77</v>
      </c>
      <c r="E46" s="63"/>
      <c r="F46" s="36"/>
      <c r="G46" s="80" t="e">
        <f>(F46/F47)</f>
        <v>#DIV/0!</v>
      </c>
      <c r="H46" s="48" t="s">
        <v>76</v>
      </c>
      <c r="I46" s="50" t="s">
        <v>58</v>
      </c>
      <c r="J46" s="73" t="e">
        <f>IF(G46="vazio",0,IF(G46&lt;=30,5,0))</f>
        <v>#DIV/0!</v>
      </c>
      <c r="K46" s="36"/>
      <c r="L46" s="80" t="e">
        <f>(K46/K47)</f>
        <v>#DIV/0!</v>
      </c>
      <c r="M46" s="48" t="s">
        <v>76</v>
      </c>
      <c r="N46" s="50" t="s">
        <v>58</v>
      </c>
      <c r="O46" s="73" t="e">
        <f>IF(L46="vazio",0,IF(L46&lt;=30,5,0))</f>
        <v>#DIV/0!</v>
      </c>
      <c r="P46" s="27">
        <v>14511</v>
      </c>
      <c r="Q46" s="80">
        <f>(P46/P47)</f>
        <v>40.880000000000003</v>
      </c>
      <c r="R46" s="48" t="s">
        <v>76</v>
      </c>
      <c r="S46" s="50" t="s">
        <v>58</v>
      </c>
      <c r="T46" s="73">
        <f>IF(Q46="vazio",0,IF(Q46&lt;=30,5,0))</f>
        <v>0</v>
      </c>
      <c r="U46" s="27">
        <v>15828</v>
      </c>
      <c r="V46" s="80">
        <f>(U46/U47)</f>
        <v>23.77</v>
      </c>
      <c r="W46" s="48" t="s">
        <v>76</v>
      </c>
      <c r="X46" s="50" t="s">
        <v>58</v>
      </c>
      <c r="Y46" s="73">
        <f>IF(V46="vazio",0,IF(V46&lt;=30,5,0))</f>
        <v>5</v>
      </c>
      <c r="Z46" s="27">
        <v>34816</v>
      </c>
      <c r="AA46" s="80">
        <f>(Z46/Z47)</f>
        <v>41.35</v>
      </c>
      <c r="AB46" s="48" t="s">
        <v>76</v>
      </c>
      <c r="AC46" s="50" t="s">
        <v>58</v>
      </c>
      <c r="AD46" s="73">
        <f>IF(AA46="vazio",0,IF(AA46&lt;=30,5,0))</f>
        <v>0</v>
      </c>
      <c r="AE46" s="27">
        <v>20502</v>
      </c>
      <c r="AF46" s="80">
        <f>(AE46/AE47)</f>
        <v>35.78</v>
      </c>
      <c r="AG46" s="48" t="s">
        <v>76</v>
      </c>
      <c r="AH46" s="50" t="s">
        <v>58</v>
      </c>
      <c r="AI46" s="73">
        <f>IF(AF46="vazio",0,IF(AF46&lt;=30,5,0))</f>
        <v>0</v>
      </c>
    </row>
    <row r="47" spans="1:35" s="5" customFormat="1" ht="71.25" customHeight="1" x14ac:dyDescent="0.25">
      <c r="A47" s="58"/>
      <c r="B47" s="60"/>
      <c r="C47" s="62"/>
      <c r="D47" s="35" t="s">
        <v>78</v>
      </c>
      <c r="E47" s="63"/>
      <c r="F47" s="36"/>
      <c r="G47" s="80"/>
      <c r="H47" s="49"/>
      <c r="I47" s="51"/>
      <c r="J47" s="73"/>
      <c r="K47" s="36"/>
      <c r="L47" s="80"/>
      <c r="M47" s="49"/>
      <c r="N47" s="51"/>
      <c r="O47" s="73"/>
      <c r="P47" s="27">
        <v>355</v>
      </c>
      <c r="Q47" s="80"/>
      <c r="R47" s="49"/>
      <c r="S47" s="51"/>
      <c r="T47" s="73"/>
      <c r="U47" s="27">
        <v>666</v>
      </c>
      <c r="V47" s="80"/>
      <c r="W47" s="49"/>
      <c r="X47" s="51"/>
      <c r="Y47" s="73"/>
      <c r="Z47" s="27">
        <v>842</v>
      </c>
      <c r="AA47" s="80"/>
      <c r="AB47" s="49"/>
      <c r="AC47" s="51"/>
      <c r="AD47" s="73"/>
      <c r="AE47" s="27">
        <v>573</v>
      </c>
      <c r="AF47" s="80"/>
      <c r="AG47" s="49"/>
      <c r="AH47" s="51"/>
      <c r="AI47" s="73"/>
    </row>
    <row r="48" spans="1:35" ht="47.25" customHeight="1" x14ac:dyDescent="0.25">
      <c r="A48" s="66">
        <v>20</v>
      </c>
      <c r="B48" s="68" t="s">
        <v>40</v>
      </c>
      <c r="C48" s="70" t="s">
        <v>57</v>
      </c>
      <c r="D48" s="34" t="s">
        <v>26</v>
      </c>
      <c r="E48" s="72" t="s">
        <v>6</v>
      </c>
      <c r="F48" s="37"/>
      <c r="G48" s="47" t="e">
        <f t="shared" ref="G48" si="60">F48/F49</f>
        <v>#DIV/0!</v>
      </c>
      <c r="H48" s="64" t="s">
        <v>80</v>
      </c>
      <c r="I48" s="55" t="s">
        <v>79</v>
      </c>
      <c r="J48" s="53" t="e">
        <f>IF(G48="vazio",0,IF(G48&gt;=90%,2,0))</f>
        <v>#DIV/0!</v>
      </c>
      <c r="K48" s="37"/>
      <c r="L48" s="47" t="e">
        <f t="shared" ref="L48" si="61">K48/K49</f>
        <v>#DIV/0!</v>
      </c>
      <c r="M48" s="64" t="s">
        <v>80</v>
      </c>
      <c r="N48" s="55" t="s">
        <v>79</v>
      </c>
      <c r="O48" s="53" t="e">
        <f>IF(L48="vazio",0,IF(L48&gt;=90%,2,0))</f>
        <v>#DIV/0!</v>
      </c>
      <c r="P48" s="26">
        <v>17</v>
      </c>
      <c r="Q48" s="47">
        <f t="shared" ref="Q48" si="62">P48/P49</f>
        <v>1</v>
      </c>
      <c r="R48" s="64" t="s">
        <v>80</v>
      </c>
      <c r="S48" s="55" t="s">
        <v>79</v>
      </c>
      <c r="T48" s="53">
        <f>IF(Q48="vazio",0,IF(Q48&gt;=90%,2,0))</f>
        <v>2</v>
      </c>
      <c r="U48" s="26">
        <v>14</v>
      </c>
      <c r="V48" s="47">
        <f t="shared" ref="V48" si="63">U48/U49</f>
        <v>1</v>
      </c>
      <c r="W48" s="64" t="s">
        <v>80</v>
      </c>
      <c r="X48" s="55" t="s">
        <v>79</v>
      </c>
      <c r="Y48" s="53">
        <f>IF(V48="vazio",0,IF(V48&gt;=90%,2,0))</f>
        <v>2</v>
      </c>
      <c r="Z48" s="26">
        <v>20</v>
      </c>
      <c r="AA48" s="47">
        <f t="shared" ref="AA48" si="64">Z48/Z49</f>
        <v>1</v>
      </c>
      <c r="AB48" s="64" t="s">
        <v>80</v>
      </c>
      <c r="AC48" s="55" t="s">
        <v>79</v>
      </c>
      <c r="AD48" s="53">
        <f>IF(AA48="vazio",0,IF(AA48&gt;=90%,2,0))</f>
        <v>2</v>
      </c>
      <c r="AE48" s="26">
        <v>15</v>
      </c>
      <c r="AF48" s="47">
        <f t="shared" ref="AF48" si="65">AE48/AE49</f>
        <v>1</v>
      </c>
      <c r="AG48" s="64" t="s">
        <v>80</v>
      </c>
      <c r="AH48" s="55" t="s">
        <v>79</v>
      </c>
      <c r="AI48" s="53">
        <f>IF(AF48="vazio",0,IF(AF48&gt;=90%,2,0))</f>
        <v>2</v>
      </c>
    </row>
    <row r="49" spans="1:35" ht="49.5" customHeight="1" x14ac:dyDescent="0.25">
      <c r="A49" s="67"/>
      <c r="B49" s="69"/>
      <c r="C49" s="71"/>
      <c r="D49" s="34" t="s">
        <v>27</v>
      </c>
      <c r="E49" s="72"/>
      <c r="F49" s="37"/>
      <c r="G49" s="47"/>
      <c r="H49" s="65"/>
      <c r="I49" s="56"/>
      <c r="J49" s="54"/>
      <c r="K49" s="37"/>
      <c r="L49" s="47"/>
      <c r="M49" s="65"/>
      <c r="N49" s="56"/>
      <c r="O49" s="54"/>
      <c r="P49" s="26">
        <v>17</v>
      </c>
      <c r="Q49" s="47"/>
      <c r="R49" s="65"/>
      <c r="S49" s="56"/>
      <c r="T49" s="54"/>
      <c r="U49" s="26">
        <v>14</v>
      </c>
      <c r="V49" s="47"/>
      <c r="W49" s="65"/>
      <c r="X49" s="56"/>
      <c r="Y49" s="54"/>
      <c r="Z49" s="26">
        <v>20</v>
      </c>
      <c r="AA49" s="47"/>
      <c r="AB49" s="65"/>
      <c r="AC49" s="56"/>
      <c r="AD49" s="54"/>
      <c r="AE49" s="26">
        <v>15</v>
      </c>
      <c r="AF49" s="47"/>
      <c r="AG49" s="65"/>
      <c r="AH49" s="56"/>
      <c r="AI49" s="54"/>
    </row>
    <row r="50" spans="1:35" s="5" customFormat="1" ht="50.25" customHeight="1" x14ac:dyDescent="0.25">
      <c r="A50" s="57">
        <v>21</v>
      </c>
      <c r="B50" s="59" t="s">
        <v>107</v>
      </c>
      <c r="C50" s="61" t="s">
        <v>57</v>
      </c>
      <c r="D50" s="35" t="s">
        <v>81</v>
      </c>
      <c r="E50" s="63"/>
      <c r="F50" s="36"/>
      <c r="G50" s="80" t="e">
        <f>(F50/F51)</f>
        <v>#DIV/0!</v>
      </c>
      <c r="H50" s="48" t="s">
        <v>83</v>
      </c>
      <c r="I50" s="50" t="s">
        <v>58</v>
      </c>
      <c r="J50" s="73" t="e">
        <f>IF(G50="vazio",0,IF(G50&gt;=1.5,3,0))</f>
        <v>#DIV/0!</v>
      </c>
      <c r="K50" s="36"/>
      <c r="L50" s="80" t="e">
        <f>(K50/K51)</f>
        <v>#DIV/0!</v>
      </c>
      <c r="M50" s="48" t="s">
        <v>83</v>
      </c>
      <c r="N50" s="50" t="s">
        <v>58</v>
      </c>
      <c r="O50" s="73" t="e">
        <f>IF(L50="vazio",0,IF(L50&gt;=1.5,3,0))</f>
        <v>#DIV/0!</v>
      </c>
      <c r="P50" s="27">
        <v>1266.3</v>
      </c>
      <c r="Q50" s="80">
        <f>(P50/P51)</f>
        <v>0.99</v>
      </c>
      <c r="R50" s="48" t="s">
        <v>83</v>
      </c>
      <c r="S50" s="50" t="s">
        <v>58</v>
      </c>
      <c r="T50" s="73">
        <f>IF(Q50="vazio",0,IF(Q50&gt;=1.5,3,0))</f>
        <v>0</v>
      </c>
      <c r="U50" s="27">
        <v>2986.2</v>
      </c>
      <c r="V50" s="80">
        <f>(U50/U51)</f>
        <v>2.34</v>
      </c>
      <c r="W50" s="48" t="s">
        <v>83</v>
      </c>
      <c r="X50" s="50" t="s">
        <v>58</v>
      </c>
      <c r="Y50" s="73">
        <f>IF(V50="vazio",0,IF(V50&gt;=1.5,3,0))</f>
        <v>3</v>
      </c>
      <c r="Z50" s="27">
        <v>3966.3</v>
      </c>
      <c r="AA50" s="80">
        <f>(Z50/Z51)</f>
        <v>2.95</v>
      </c>
      <c r="AB50" s="48" t="s">
        <v>83</v>
      </c>
      <c r="AC50" s="50" t="s">
        <v>58</v>
      </c>
      <c r="AD50" s="73">
        <f>IF(AA50="vazio",0,IF(AA50&gt;=1.5,3,0))</f>
        <v>3</v>
      </c>
      <c r="AE50" s="27">
        <v>3346.45</v>
      </c>
      <c r="AF50" s="80">
        <f>(AE50/AE51)</f>
        <v>2.4500000000000002</v>
      </c>
      <c r="AG50" s="48" t="s">
        <v>83</v>
      </c>
      <c r="AH50" s="50" t="s">
        <v>58</v>
      </c>
      <c r="AI50" s="73">
        <f>IF(AF50="vazio",0,IF(AF50&gt;=1.5,3,0))</f>
        <v>3</v>
      </c>
    </row>
    <row r="51" spans="1:35" s="5" customFormat="1" ht="49.5" customHeight="1" x14ac:dyDescent="0.25">
      <c r="A51" s="58"/>
      <c r="B51" s="60"/>
      <c r="C51" s="62"/>
      <c r="D51" s="35" t="s">
        <v>82</v>
      </c>
      <c r="E51" s="63"/>
      <c r="F51" s="36"/>
      <c r="G51" s="80"/>
      <c r="H51" s="49"/>
      <c r="I51" s="51"/>
      <c r="J51" s="73"/>
      <c r="K51" s="36"/>
      <c r="L51" s="80"/>
      <c r="M51" s="49"/>
      <c r="N51" s="51"/>
      <c r="O51" s="73"/>
      <c r="P51" s="27">
        <v>1284</v>
      </c>
      <c r="Q51" s="80"/>
      <c r="R51" s="49"/>
      <c r="S51" s="51"/>
      <c r="T51" s="73"/>
      <c r="U51" s="27">
        <v>1274</v>
      </c>
      <c r="V51" s="80"/>
      <c r="W51" s="49"/>
      <c r="X51" s="51"/>
      <c r="Y51" s="73"/>
      <c r="Z51" s="27">
        <v>1344</v>
      </c>
      <c r="AA51" s="80"/>
      <c r="AB51" s="49"/>
      <c r="AC51" s="51"/>
      <c r="AD51" s="73"/>
      <c r="AE51" s="27">
        <v>1365</v>
      </c>
      <c r="AF51" s="80"/>
      <c r="AG51" s="49"/>
      <c r="AH51" s="51"/>
      <c r="AI51" s="73"/>
    </row>
    <row r="52" spans="1:35" ht="47.25" customHeight="1" x14ac:dyDescent="0.25">
      <c r="A52" s="66">
        <v>22</v>
      </c>
      <c r="B52" s="68" t="s">
        <v>129</v>
      </c>
      <c r="C52" s="70" t="s">
        <v>130</v>
      </c>
      <c r="D52" s="34" t="s">
        <v>131</v>
      </c>
      <c r="E52" s="72" t="s">
        <v>6</v>
      </c>
      <c r="F52" s="37"/>
      <c r="G52" s="47" t="e">
        <f t="shared" ref="G52:G54" si="66">F52/F53</f>
        <v>#DIV/0!</v>
      </c>
      <c r="H52" s="64">
        <v>1</v>
      </c>
      <c r="I52" s="55" t="s">
        <v>133</v>
      </c>
      <c r="J52" s="53" t="e">
        <f>IF(G52="vazio",0,IF(G52&gt;=100%,2,0))</f>
        <v>#DIV/0!</v>
      </c>
      <c r="K52" s="37"/>
      <c r="L52" s="47" t="e">
        <f t="shared" ref="L52" si="67">K52/K53</f>
        <v>#DIV/0!</v>
      </c>
      <c r="M52" s="64">
        <v>1</v>
      </c>
      <c r="N52" s="55" t="s">
        <v>133</v>
      </c>
      <c r="O52" s="53" t="e">
        <f>IF(L52="vazio",0,IF(L52&gt;=100%,2,0))</f>
        <v>#DIV/0!</v>
      </c>
      <c r="P52" s="26">
        <v>0</v>
      </c>
      <c r="Q52" s="47">
        <f t="shared" ref="Q52" si="68">P52/P53</f>
        <v>0</v>
      </c>
      <c r="R52" s="64">
        <v>1</v>
      </c>
      <c r="S52" s="55" t="s">
        <v>133</v>
      </c>
      <c r="T52" s="53">
        <f>IF(Q52="vazio",0,IF(Q52&gt;=100%,2,0))</f>
        <v>0</v>
      </c>
      <c r="U52" s="26">
        <v>0</v>
      </c>
      <c r="V52" s="47">
        <f t="shared" ref="V52" si="69">U52/U53</f>
        <v>0</v>
      </c>
      <c r="W52" s="64">
        <v>1</v>
      </c>
      <c r="X52" s="55" t="s">
        <v>133</v>
      </c>
      <c r="Y52" s="53">
        <f>IF(V52="vazio",0,IF(V52&gt;=100%,2,0))</f>
        <v>0</v>
      </c>
      <c r="Z52" s="26">
        <v>0</v>
      </c>
      <c r="AA52" s="47">
        <f t="shared" ref="AA52" si="70">Z52/Z53</f>
        <v>0</v>
      </c>
      <c r="AB52" s="64">
        <v>1</v>
      </c>
      <c r="AC52" s="55" t="s">
        <v>133</v>
      </c>
      <c r="AD52" s="53">
        <f>IF(AA52="vazio",0,IF(AA52&gt;=100%,2,0))</f>
        <v>0</v>
      </c>
      <c r="AE52" s="26">
        <v>0</v>
      </c>
      <c r="AF52" s="47">
        <f t="shared" ref="AF52" si="71">AE52/AE53</f>
        <v>0</v>
      </c>
      <c r="AG52" s="64">
        <v>1</v>
      </c>
      <c r="AH52" s="55" t="s">
        <v>133</v>
      </c>
      <c r="AI52" s="53">
        <f>IF(AF52="vazio",0,IF(AF52&gt;=100%,2,0))</f>
        <v>0</v>
      </c>
    </row>
    <row r="53" spans="1:35" ht="49.5" customHeight="1" x14ac:dyDescent="0.25">
      <c r="A53" s="67"/>
      <c r="B53" s="69"/>
      <c r="C53" s="71"/>
      <c r="D53" s="34" t="s">
        <v>132</v>
      </c>
      <c r="E53" s="72"/>
      <c r="F53" s="37"/>
      <c r="G53" s="47"/>
      <c r="H53" s="65"/>
      <c r="I53" s="56"/>
      <c r="J53" s="54"/>
      <c r="K53" s="37"/>
      <c r="L53" s="47"/>
      <c r="M53" s="65"/>
      <c r="N53" s="56"/>
      <c r="O53" s="54"/>
      <c r="P53" s="26">
        <v>1389</v>
      </c>
      <c r="Q53" s="47"/>
      <c r="R53" s="65"/>
      <c r="S53" s="56"/>
      <c r="T53" s="54"/>
      <c r="U53" s="26">
        <v>1392</v>
      </c>
      <c r="V53" s="47"/>
      <c r="W53" s="65"/>
      <c r="X53" s="56"/>
      <c r="Y53" s="54"/>
      <c r="Z53" s="26">
        <v>1480</v>
      </c>
      <c r="AA53" s="47"/>
      <c r="AB53" s="65"/>
      <c r="AC53" s="56"/>
      <c r="AD53" s="54"/>
      <c r="AE53" s="26">
        <v>1510</v>
      </c>
      <c r="AF53" s="47"/>
      <c r="AG53" s="65"/>
      <c r="AH53" s="56"/>
      <c r="AI53" s="54"/>
    </row>
    <row r="54" spans="1:35" s="5" customFormat="1" ht="50.25" customHeight="1" x14ac:dyDescent="0.25">
      <c r="A54" s="57">
        <v>23</v>
      </c>
      <c r="B54" s="59" t="s">
        <v>134</v>
      </c>
      <c r="C54" s="61" t="s">
        <v>130</v>
      </c>
      <c r="D54" s="35" t="s">
        <v>135</v>
      </c>
      <c r="E54" s="63" t="s">
        <v>6</v>
      </c>
      <c r="F54" s="36"/>
      <c r="G54" s="47" t="e">
        <f t="shared" si="66"/>
        <v>#DIV/0!</v>
      </c>
      <c r="H54" s="78">
        <v>1</v>
      </c>
      <c r="I54" s="76" t="s">
        <v>133</v>
      </c>
      <c r="J54" s="45" t="e">
        <f>IF(G54="vazio",0,IF(G54&gt;=100%,2,0))</f>
        <v>#DIV/0!</v>
      </c>
      <c r="K54" s="36"/>
      <c r="L54" s="47" t="e">
        <f t="shared" ref="L54" si="72">K54/K55</f>
        <v>#DIV/0!</v>
      </c>
      <c r="M54" s="78">
        <v>1</v>
      </c>
      <c r="N54" s="76" t="s">
        <v>133</v>
      </c>
      <c r="O54" s="45" t="e">
        <f>IF(L54="vazio",0,IF(L54&gt;=100%,2,0))</f>
        <v>#DIV/0!</v>
      </c>
      <c r="P54" s="27">
        <v>572</v>
      </c>
      <c r="Q54" s="47">
        <f t="shared" ref="Q54" si="73">P54/P55</f>
        <v>1.17</v>
      </c>
      <c r="R54" s="78">
        <v>1</v>
      </c>
      <c r="S54" s="76" t="s">
        <v>133</v>
      </c>
      <c r="T54" s="45">
        <f>IF(Q54="vazio",0,IF(Q54&gt;=100%,2,0))</f>
        <v>2</v>
      </c>
      <c r="U54" s="27">
        <v>1871</v>
      </c>
      <c r="V54" s="47">
        <f t="shared" ref="V54" si="74">U54/U55</f>
        <v>1.63</v>
      </c>
      <c r="W54" s="78">
        <v>1</v>
      </c>
      <c r="X54" s="76" t="s">
        <v>133</v>
      </c>
      <c r="Y54" s="45">
        <f>IF(V54="vazio",0,IF(V54&gt;=100%,2,0))</f>
        <v>2</v>
      </c>
      <c r="Z54" s="27">
        <v>1868</v>
      </c>
      <c r="AA54" s="47">
        <f t="shared" ref="AA54" si="75">Z54/Z55</f>
        <v>1.72</v>
      </c>
      <c r="AB54" s="78">
        <v>1</v>
      </c>
      <c r="AC54" s="76" t="s">
        <v>133</v>
      </c>
      <c r="AD54" s="45">
        <f>IF(AA54="vazio",0,IF(AA54&gt;=100%,2,0))</f>
        <v>2</v>
      </c>
      <c r="AE54" s="27">
        <v>1910</v>
      </c>
      <c r="AF54" s="47">
        <f t="shared" ref="AF54" si="76">AE54/AE55</f>
        <v>1.62</v>
      </c>
      <c r="AG54" s="78">
        <v>1</v>
      </c>
      <c r="AH54" s="76" t="s">
        <v>133</v>
      </c>
      <c r="AI54" s="45">
        <f>IF(AF54="vazio",0,IF(AF54&gt;=100%,2,0))</f>
        <v>2</v>
      </c>
    </row>
    <row r="55" spans="1:35" s="5" customFormat="1" ht="49.5" customHeight="1" x14ac:dyDescent="0.25">
      <c r="A55" s="58"/>
      <c r="B55" s="60"/>
      <c r="C55" s="62"/>
      <c r="D55" s="35" t="s">
        <v>136</v>
      </c>
      <c r="E55" s="63"/>
      <c r="F55" s="36"/>
      <c r="G55" s="47"/>
      <c r="H55" s="79"/>
      <c r="I55" s="77"/>
      <c r="J55" s="46"/>
      <c r="K55" s="36"/>
      <c r="L55" s="47"/>
      <c r="M55" s="79"/>
      <c r="N55" s="77"/>
      <c r="O55" s="46"/>
      <c r="P55" s="27">
        <v>489</v>
      </c>
      <c r="Q55" s="47"/>
      <c r="R55" s="79"/>
      <c r="S55" s="77"/>
      <c r="T55" s="46"/>
      <c r="U55" s="27">
        <v>1149</v>
      </c>
      <c r="V55" s="47"/>
      <c r="W55" s="79"/>
      <c r="X55" s="77"/>
      <c r="Y55" s="46"/>
      <c r="Z55" s="27">
        <v>1089</v>
      </c>
      <c r="AA55" s="47"/>
      <c r="AB55" s="79"/>
      <c r="AC55" s="77"/>
      <c r="AD55" s="46"/>
      <c r="AE55" s="27">
        <v>1182</v>
      </c>
      <c r="AF55" s="47"/>
      <c r="AG55" s="79"/>
      <c r="AH55" s="77"/>
      <c r="AI55" s="46"/>
    </row>
    <row r="56" spans="1:35" ht="116.25" customHeight="1" x14ac:dyDescent="0.25">
      <c r="A56" s="66">
        <v>24</v>
      </c>
      <c r="B56" s="68" t="s">
        <v>84</v>
      </c>
      <c r="C56" s="70" t="s">
        <v>57</v>
      </c>
      <c r="D56" s="34" t="s">
        <v>85</v>
      </c>
      <c r="E56" s="72" t="s">
        <v>6</v>
      </c>
      <c r="F56" s="37"/>
      <c r="G56" s="47" t="e">
        <f>(F56/F57)</f>
        <v>#DIV/0!</v>
      </c>
      <c r="H56" s="64" t="s">
        <v>88</v>
      </c>
      <c r="I56" s="55" t="s">
        <v>87</v>
      </c>
      <c r="J56" s="53" t="e">
        <f>IF(G56="vazio",0,IF(G56&lt;2,2,0))</f>
        <v>#DIV/0!</v>
      </c>
      <c r="K56" s="37"/>
      <c r="L56" s="47" t="e">
        <f>(K56/K57)</f>
        <v>#DIV/0!</v>
      </c>
      <c r="M56" s="64" t="s">
        <v>88</v>
      </c>
      <c r="N56" s="55" t="s">
        <v>87</v>
      </c>
      <c r="O56" s="53" t="e">
        <f>IF(L56="vazio",0,IF(L56&lt;2,2,0))</f>
        <v>#DIV/0!</v>
      </c>
      <c r="P56" s="41">
        <v>0.5</v>
      </c>
      <c r="Q56" s="158">
        <f>(P56/P57)</f>
        <v>2.9999999999999997E-4</v>
      </c>
      <c r="R56" s="64" t="s">
        <v>88</v>
      </c>
      <c r="S56" s="55" t="s">
        <v>87</v>
      </c>
      <c r="T56" s="53">
        <f>IF(Q56="vazio",0,IF(Q56&lt;2,2,0))</f>
        <v>2</v>
      </c>
      <c r="U56" s="41">
        <v>52.5</v>
      </c>
      <c r="V56" s="157">
        <f>(U56/U57)</f>
        <v>3.5000000000000003E-2</v>
      </c>
      <c r="W56" s="64" t="s">
        <v>88</v>
      </c>
      <c r="X56" s="55" t="s">
        <v>87</v>
      </c>
      <c r="Y56" s="53">
        <f>IF(V56="vazio",0,IF(V56&lt;2%,2,0))</f>
        <v>0</v>
      </c>
      <c r="Z56" s="30">
        <v>57</v>
      </c>
      <c r="AA56" s="157">
        <f>(Z56/Z57)</f>
        <v>3.5999999999999997E-2</v>
      </c>
      <c r="AB56" s="64" t="s">
        <v>88</v>
      </c>
      <c r="AC56" s="55" t="s">
        <v>87</v>
      </c>
      <c r="AD56" s="53">
        <f>IF(AA56="vazio",0,IF(AA56&lt;2%,2,0))</f>
        <v>0</v>
      </c>
      <c r="AE56" s="30">
        <v>94.5</v>
      </c>
      <c r="AF56" s="157">
        <f>(AE56/AE57)</f>
        <v>6.0999999999999999E-2</v>
      </c>
      <c r="AG56" s="64" t="s">
        <v>88</v>
      </c>
      <c r="AH56" s="55" t="s">
        <v>87</v>
      </c>
      <c r="AI56" s="53">
        <f>IF(AF56="vazio",0,IF(AF56&lt;2%,2,0))</f>
        <v>0</v>
      </c>
    </row>
    <row r="57" spans="1:35" ht="93.75" customHeight="1" x14ac:dyDescent="0.25">
      <c r="A57" s="67"/>
      <c r="B57" s="69"/>
      <c r="C57" s="71"/>
      <c r="D57" s="34" t="s">
        <v>86</v>
      </c>
      <c r="E57" s="72"/>
      <c r="F57" s="37"/>
      <c r="G57" s="47"/>
      <c r="H57" s="65"/>
      <c r="I57" s="56"/>
      <c r="J57" s="54"/>
      <c r="K57" s="37"/>
      <c r="L57" s="47"/>
      <c r="M57" s="65"/>
      <c r="N57" s="56"/>
      <c r="O57" s="54"/>
      <c r="P57" s="26">
        <v>1548</v>
      </c>
      <c r="Q57" s="158"/>
      <c r="R57" s="65"/>
      <c r="S57" s="56"/>
      <c r="T57" s="54"/>
      <c r="U57" s="26">
        <v>1500</v>
      </c>
      <c r="V57" s="157"/>
      <c r="W57" s="65"/>
      <c r="X57" s="56"/>
      <c r="Y57" s="54"/>
      <c r="Z57" s="26">
        <v>1600</v>
      </c>
      <c r="AA57" s="157"/>
      <c r="AB57" s="65"/>
      <c r="AC57" s="56"/>
      <c r="AD57" s="54"/>
      <c r="AE57" s="26">
        <v>1550</v>
      </c>
      <c r="AF57" s="157"/>
      <c r="AG57" s="65"/>
      <c r="AH57" s="56"/>
      <c r="AI57" s="54"/>
    </row>
    <row r="58" spans="1:35" s="5" customFormat="1" ht="156" customHeight="1" x14ac:dyDescent="0.25">
      <c r="A58" s="57">
        <v>25</v>
      </c>
      <c r="B58" s="59" t="s">
        <v>89</v>
      </c>
      <c r="C58" s="61" t="s">
        <v>92</v>
      </c>
      <c r="D58" s="35" t="s">
        <v>90</v>
      </c>
      <c r="E58" s="75">
        <v>100</v>
      </c>
      <c r="F58" s="40"/>
      <c r="G58" s="74" t="e">
        <f>F58/F59*$E$58</f>
        <v>#DIV/0!</v>
      </c>
      <c r="H58" s="48" t="s">
        <v>94</v>
      </c>
      <c r="I58" s="50" t="s">
        <v>93</v>
      </c>
      <c r="J58" s="73" t="e">
        <f>IF(G58="vazio",0,IF(G58&gt;=7,2,0))</f>
        <v>#DIV/0!</v>
      </c>
      <c r="K58" s="36"/>
      <c r="L58" s="74" t="e">
        <f>K58/K59*$E$58</f>
        <v>#DIV/0!</v>
      </c>
      <c r="M58" s="48" t="s">
        <v>94</v>
      </c>
      <c r="N58" s="50" t="s">
        <v>93</v>
      </c>
      <c r="O58" s="73" t="e">
        <f>IF(L58="vazio",0,IF(L58&gt;=7,2,0))</f>
        <v>#DIV/0!</v>
      </c>
      <c r="P58" s="27">
        <v>207</v>
      </c>
      <c r="Q58" s="74">
        <f>P58/P59*$E$58</f>
        <v>98</v>
      </c>
      <c r="R58" s="48" t="s">
        <v>94</v>
      </c>
      <c r="S58" s="50" t="s">
        <v>93</v>
      </c>
      <c r="T58" s="73">
        <f>IF(Q58="vazio",0,IF(Q58&gt;=7,2,0))</f>
        <v>2</v>
      </c>
      <c r="U58" s="27">
        <v>490</v>
      </c>
      <c r="V58" s="74">
        <f>U58/U59*$E$58</f>
        <v>98</v>
      </c>
      <c r="W58" s="48" t="s">
        <v>94</v>
      </c>
      <c r="X58" s="50" t="s">
        <v>93</v>
      </c>
      <c r="Y58" s="73">
        <f>IF(V58="vazio",0,IF(V58&gt;=7,2,0))</f>
        <v>2</v>
      </c>
      <c r="Z58" s="27">
        <v>485</v>
      </c>
      <c r="AA58" s="74">
        <f>Z58/Z59*$E$58</f>
        <v>90</v>
      </c>
      <c r="AB58" s="48" t="s">
        <v>94</v>
      </c>
      <c r="AC58" s="50" t="s">
        <v>93</v>
      </c>
      <c r="AD58" s="73">
        <f>IF(AA58="vazio",0,IF(AA58&gt;=7,2,0))</f>
        <v>2</v>
      </c>
      <c r="AE58" s="27">
        <v>500</v>
      </c>
      <c r="AF58" s="74">
        <f>AE58/AE59*$E$58</f>
        <v>94</v>
      </c>
      <c r="AG58" s="48" t="s">
        <v>94</v>
      </c>
      <c r="AH58" s="50" t="s">
        <v>93</v>
      </c>
      <c r="AI58" s="73">
        <f>IF(AF58="vazio",0,IF(AF58&gt;=7,2,0))</f>
        <v>2</v>
      </c>
    </row>
    <row r="59" spans="1:35" s="5" customFormat="1" ht="72.75" customHeight="1" x14ac:dyDescent="0.25">
      <c r="A59" s="58"/>
      <c r="B59" s="60"/>
      <c r="C59" s="62"/>
      <c r="D59" s="35" t="s">
        <v>91</v>
      </c>
      <c r="E59" s="75"/>
      <c r="F59" s="40"/>
      <c r="G59" s="74"/>
      <c r="H59" s="49"/>
      <c r="I59" s="51"/>
      <c r="J59" s="73"/>
      <c r="K59" s="36"/>
      <c r="L59" s="74"/>
      <c r="M59" s="49"/>
      <c r="N59" s="51"/>
      <c r="O59" s="73"/>
      <c r="P59" s="27">
        <v>211</v>
      </c>
      <c r="Q59" s="74"/>
      <c r="R59" s="49"/>
      <c r="S59" s="51"/>
      <c r="T59" s="73"/>
      <c r="U59" s="27">
        <v>499</v>
      </c>
      <c r="V59" s="74"/>
      <c r="W59" s="49"/>
      <c r="X59" s="51"/>
      <c r="Y59" s="73"/>
      <c r="Z59" s="27">
        <v>541</v>
      </c>
      <c r="AA59" s="74"/>
      <c r="AB59" s="49"/>
      <c r="AC59" s="51"/>
      <c r="AD59" s="73"/>
      <c r="AE59" s="27">
        <v>532</v>
      </c>
      <c r="AF59" s="74"/>
      <c r="AG59" s="49"/>
      <c r="AH59" s="51"/>
      <c r="AI59" s="73"/>
    </row>
    <row r="60" spans="1:35" ht="116.25" customHeight="1" x14ac:dyDescent="0.25">
      <c r="A60" s="66">
        <v>26</v>
      </c>
      <c r="B60" s="68" t="s">
        <v>119</v>
      </c>
      <c r="C60" s="70" t="s">
        <v>125</v>
      </c>
      <c r="D60" s="34" t="s">
        <v>120</v>
      </c>
      <c r="E60" s="72" t="s">
        <v>6</v>
      </c>
      <c r="F60" s="37"/>
      <c r="G60" s="47" t="e">
        <f t="shared" ref="G60:G62" si="77">F60/F61</f>
        <v>#DIV/0!</v>
      </c>
      <c r="H60" s="64">
        <v>1</v>
      </c>
      <c r="I60" s="55" t="s">
        <v>58</v>
      </c>
      <c r="J60" s="53" t="e">
        <f>IF(G60="vazio",0,IF(G60&gt;=100%,2,0))</f>
        <v>#DIV/0!</v>
      </c>
      <c r="K60" s="37"/>
      <c r="L60" s="47" t="e">
        <f t="shared" ref="L60" si="78">K60/K61</f>
        <v>#DIV/0!</v>
      </c>
      <c r="M60" s="64">
        <v>1</v>
      </c>
      <c r="N60" s="55" t="s">
        <v>58</v>
      </c>
      <c r="O60" s="53" t="e">
        <f>IF(L60="vazio",0,IF(L60&gt;=100%,2,0))</f>
        <v>#DIV/0!</v>
      </c>
      <c r="P60" s="26">
        <v>47051</v>
      </c>
      <c r="Q60" s="47">
        <f t="shared" ref="Q60" si="79">P60/P61</f>
        <v>10.1</v>
      </c>
      <c r="R60" s="64">
        <v>1</v>
      </c>
      <c r="S60" s="55" t="s">
        <v>58</v>
      </c>
      <c r="T60" s="53">
        <f>IF(Q60="vazio",0,IF(Q60&gt;=100%,2,0))</f>
        <v>2</v>
      </c>
      <c r="U60" s="26">
        <v>71145</v>
      </c>
      <c r="V60" s="47">
        <f t="shared" ref="V60" si="80">U60/U61</f>
        <v>7.35</v>
      </c>
      <c r="W60" s="64">
        <v>1</v>
      </c>
      <c r="X60" s="55" t="s">
        <v>58</v>
      </c>
      <c r="Y60" s="53">
        <f>IF(V60="vazio",0,IF(V60&gt;=100%,2,0))</f>
        <v>2</v>
      </c>
      <c r="Z60" s="26">
        <v>72904</v>
      </c>
      <c r="AA60" s="47">
        <f t="shared" ref="AA60" si="81">Z60/Z61</f>
        <v>7.51</v>
      </c>
      <c r="AB60" s="64">
        <v>1</v>
      </c>
      <c r="AC60" s="55" t="s">
        <v>58</v>
      </c>
      <c r="AD60" s="53">
        <f>IF(AA60="vazio",0,IF(AA60&gt;=100%,2,0))</f>
        <v>2</v>
      </c>
      <c r="AE60" s="26">
        <v>67562</v>
      </c>
      <c r="AF60" s="47">
        <f t="shared" ref="AF60" si="82">AE60/AE61</f>
        <v>6.78</v>
      </c>
      <c r="AG60" s="64">
        <v>1</v>
      </c>
      <c r="AH60" s="55" t="s">
        <v>58</v>
      </c>
      <c r="AI60" s="53">
        <f>IF(AF60="vazio",0,IF(AF60&gt;=100%,2,0))</f>
        <v>2</v>
      </c>
    </row>
    <row r="61" spans="1:35" ht="93.75" customHeight="1" x14ac:dyDescent="0.25">
      <c r="A61" s="67"/>
      <c r="B61" s="69"/>
      <c r="C61" s="71"/>
      <c r="D61" s="34" t="s">
        <v>121</v>
      </c>
      <c r="E61" s="72"/>
      <c r="F61" s="37"/>
      <c r="G61" s="47"/>
      <c r="H61" s="65"/>
      <c r="I61" s="56"/>
      <c r="J61" s="54"/>
      <c r="K61" s="37"/>
      <c r="L61" s="47"/>
      <c r="M61" s="65"/>
      <c r="N61" s="56"/>
      <c r="O61" s="54"/>
      <c r="P61" s="26">
        <v>4657</v>
      </c>
      <c r="Q61" s="47"/>
      <c r="R61" s="65"/>
      <c r="S61" s="56"/>
      <c r="T61" s="54"/>
      <c r="U61" s="26">
        <v>9683</v>
      </c>
      <c r="V61" s="47"/>
      <c r="W61" s="65"/>
      <c r="X61" s="56"/>
      <c r="Y61" s="54"/>
      <c r="Z61" s="26">
        <v>9705</v>
      </c>
      <c r="AA61" s="47"/>
      <c r="AB61" s="65"/>
      <c r="AC61" s="56"/>
      <c r="AD61" s="54"/>
      <c r="AE61" s="26">
        <v>9971</v>
      </c>
      <c r="AF61" s="47"/>
      <c r="AG61" s="65"/>
      <c r="AH61" s="56"/>
      <c r="AI61" s="54"/>
    </row>
    <row r="62" spans="1:35" s="5" customFormat="1" ht="156" customHeight="1" x14ac:dyDescent="0.25">
      <c r="A62" s="57">
        <v>27</v>
      </c>
      <c r="B62" s="59" t="s">
        <v>122</v>
      </c>
      <c r="C62" s="61" t="s">
        <v>125</v>
      </c>
      <c r="D62" s="35" t="s">
        <v>123</v>
      </c>
      <c r="E62" s="63" t="s">
        <v>6</v>
      </c>
      <c r="F62" s="36"/>
      <c r="G62" s="47" t="e">
        <f t="shared" si="77"/>
        <v>#DIV/0!</v>
      </c>
      <c r="H62" s="48">
        <v>1</v>
      </c>
      <c r="I62" s="50" t="s">
        <v>58</v>
      </c>
      <c r="J62" s="45" t="e">
        <f>IF(G62="vazio",0,IF(G62&gt;=100%,2,0))</f>
        <v>#DIV/0!</v>
      </c>
      <c r="K62" s="36"/>
      <c r="L62" s="47" t="e">
        <f t="shared" ref="L62" si="83">K62/K63</f>
        <v>#DIV/0!</v>
      </c>
      <c r="M62" s="48">
        <v>1</v>
      </c>
      <c r="N62" s="50" t="s">
        <v>58</v>
      </c>
      <c r="O62" s="45" t="e">
        <f>IF(L62="vazio",0,IF(L62&gt;=100%,2,0))</f>
        <v>#DIV/0!</v>
      </c>
      <c r="P62" s="27">
        <v>542</v>
      </c>
      <c r="Q62" s="47">
        <f t="shared" ref="Q62" si="84">P62/P63</f>
        <v>1.1100000000000001</v>
      </c>
      <c r="R62" s="48">
        <v>1</v>
      </c>
      <c r="S62" s="50" t="s">
        <v>58</v>
      </c>
      <c r="T62" s="45">
        <f>IF(Q62="vazio",0,IF(Q62&gt;=100%,2,0))</f>
        <v>2</v>
      </c>
      <c r="U62" s="27">
        <v>1172</v>
      </c>
      <c r="V62" s="47">
        <f t="shared" ref="V62" si="85">U62/U63</f>
        <v>1.02</v>
      </c>
      <c r="W62" s="48">
        <v>1</v>
      </c>
      <c r="X62" s="50" t="s">
        <v>58</v>
      </c>
      <c r="Y62" s="45">
        <f>IF(V62="vazio",0,IF(V62&gt;=100%,2,0))</f>
        <v>2</v>
      </c>
      <c r="Z62" s="27">
        <v>1167</v>
      </c>
      <c r="AA62" s="47">
        <f t="shared" ref="AA62" si="86">Z62/Z63</f>
        <v>1.07</v>
      </c>
      <c r="AB62" s="48">
        <v>1</v>
      </c>
      <c r="AC62" s="50" t="s">
        <v>58</v>
      </c>
      <c r="AD62" s="45">
        <f>IF(AA62="vazio",0,IF(AA62&gt;=100%,2,0))</f>
        <v>2</v>
      </c>
      <c r="AE62" s="27">
        <v>1230</v>
      </c>
      <c r="AF62" s="47">
        <f t="shared" ref="AF62" si="87">AE62/AE63</f>
        <v>1.04</v>
      </c>
      <c r="AG62" s="48">
        <v>1</v>
      </c>
      <c r="AH62" s="50" t="s">
        <v>58</v>
      </c>
      <c r="AI62" s="45">
        <f>IF(AF62="vazio",0,IF(AF62&gt;=100%,2,0))</f>
        <v>2</v>
      </c>
    </row>
    <row r="63" spans="1:35" s="5" customFormat="1" ht="72.75" customHeight="1" x14ac:dyDescent="0.25">
      <c r="A63" s="58"/>
      <c r="B63" s="60"/>
      <c r="C63" s="62"/>
      <c r="D63" s="35" t="s">
        <v>124</v>
      </c>
      <c r="E63" s="63"/>
      <c r="F63" s="36"/>
      <c r="G63" s="47"/>
      <c r="H63" s="49"/>
      <c r="I63" s="51"/>
      <c r="J63" s="46"/>
      <c r="K63" s="36"/>
      <c r="L63" s="47"/>
      <c r="M63" s="49"/>
      <c r="N63" s="51"/>
      <c r="O63" s="46"/>
      <c r="P63" s="27">
        <v>489</v>
      </c>
      <c r="Q63" s="47"/>
      <c r="R63" s="49"/>
      <c r="S63" s="51"/>
      <c r="T63" s="46"/>
      <c r="U63" s="27">
        <v>1149</v>
      </c>
      <c r="V63" s="47"/>
      <c r="W63" s="49"/>
      <c r="X63" s="51"/>
      <c r="Y63" s="46"/>
      <c r="Z63" s="27">
        <v>1089</v>
      </c>
      <c r="AA63" s="47"/>
      <c r="AB63" s="49"/>
      <c r="AC63" s="51"/>
      <c r="AD63" s="46"/>
      <c r="AE63" s="27">
        <v>1182</v>
      </c>
      <c r="AF63" s="47"/>
      <c r="AG63" s="49"/>
      <c r="AH63" s="51"/>
      <c r="AI63" s="46"/>
    </row>
    <row r="64" spans="1:35" ht="12" x14ac:dyDescent="0.25">
      <c r="A64" s="14"/>
      <c r="B64" s="14"/>
      <c r="C64" s="14"/>
      <c r="D64" s="14"/>
      <c r="E64" s="14"/>
      <c r="F64" s="52" t="s">
        <v>4</v>
      </c>
      <c r="G64" s="52"/>
      <c r="H64" s="52"/>
      <c r="I64" s="21"/>
      <c r="J64" s="16" t="e">
        <f>SUM(J10:J63)</f>
        <v>#DIV/0!</v>
      </c>
      <c r="K64" s="52" t="s">
        <v>4</v>
      </c>
      <c r="L64" s="52"/>
      <c r="M64" s="52"/>
      <c r="N64" s="21"/>
      <c r="O64" s="16" t="e">
        <f>SUM(O10:O59)</f>
        <v>#DIV/0!</v>
      </c>
      <c r="P64" s="52" t="s">
        <v>4</v>
      </c>
      <c r="Q64" s="52"/>
      <c r="R64" s="52"/>
      <c r="S64" s="21"/>
      <c r="T64" s="16">
        <f>SUM(T10:T63)</f>
        <v>67</v>
      </c>
      <c r="U64" s="52" t="s">
        <v>4</v>
      </c>
      <c r="V64" s="52"/>
      <c r="W64" s="52"/>
      <c r="X64" s="21"/>
      <c r="Y64" s="16">
        <f>SUM(Y10:Y63)</f>
        <v>78</v>
      </c>
      <c r="Z64" s="52" t="s">
        <v>4</v>
      </c>
      <c r="AA64" s="52"/>
      <c r="AB64" s="52"/>
      <c r="AC64" s="21"/>
      <c r="AD64" s="16">
        <f>SUM(AD10:AD63)</f>
        <v>73</v>
      </c>
      <c r="AE64" s="52" t="s">
        <v>4</v>
      </c>
      <c r="AF64" s="52"/>
      <c r="AG64" s="52"/>
      <c r="AH64" s="21"/>
      <c r="AI64" s="16">
        <f>SUM(AI10:AI63)</f>
        <v>68</v>
      </c>
    </row>
    <row r="65" spans="1:35" ht="12" x14ac:dyDescent="0.25">
      <c r="A65" s="14"/>
      <c r="B65" s="14"/>
      <c r="C65" s="14"/>
      <c r="D65" s="14"/>
      <c r="E65" s="14"/>
      <c r="F65" s="42" t="s">
        <v>5</v>
      </c>
      <c r="G65" s="43" t="s">
        <v>5</v>
      </c>
      <c r="H65" s="43"/>
      <c r="I65" s="22"/>
      <c r="J65" s="9" t="e">
        <f>IF(J64=0,"vazio",IF(J64&lt;=69,"C",IF(J64&lt;90,"B","A")))</f>
        <v>#DIV/0!</v>
      </c>
      <c r="K65" s="44" t="s">
        <v>5</v>
      </c>
      <c r="L65" s="44"/>
      <c r="M65" s="44"/>
      <c r="N65" s="15"/>
      <c r="O65" s="9" t="e">
        <f>IF(O64=0,"vazio",IF(O64&lt;=69,"C",IF(O64&lt;90,"B","A")))</f>
        <v>#DIV/0!</v>
      </c>
      <c r="P65" s="44" t="s">
        <v>5</v>
      </c>
      <c r="Q65" s="44"/>
      <c r="R65" s="44"/>
      <c r="S65" s="44"/>
      <c r="T65" s="9" t="str">
        <f>IF(T64=0,"vazio",IF(T64&lt;=69,"C",IF(T64&lt;90,"B","A")))</f>
        <v>C</v>
      </c>
      <c r="U65" s="44" t="s">
        <v>5</v>
      </c>
      <c r="V65" s="44"/>
      <c r="W65" s="44"/>
      <c r="X65" s="15"/>
      <c r="Y65" s="9" t="str">
        <f>IF(Y64=0,"vazio",IF(Y64&lt;=69,"C",IF(Y64&lt;90,"B","A")))</f>
        <v>B</v>
      </c>
      <c r="Z65" s="44" t="s">
        <v>5</v>
      </c>
      <c r="AA65" s="44"/>
      <c r="AB65" s="44"/>
      <c r="AC65" s="15"/>
      <c r="AD65" s="9" t="str">
        <f>IF(AD64=0,"vazio",IF(AD64&lt;=69,"C",IF(AD64&lt;90,"B","A")))</f>
        <v>B</v>
      </c>
      <c r="AE65" s="44" t="s">
        <v>5</v>
      </c>
      <c r="AF65" s="44"/>
      <c r="AG65" s="44"/>
      <c r="AH65" s="15"/>
      <c r="AI65" s="9" t="str">
        <f>IF(AI64=0,"vazio",IF(AI64&lt;=69,"C",IF(AI64&lt;90,"B","A")))</f>
        <v>C</v>
      </c>
    </row>
  </sheetData>
  <mergeCells count="782">
    <mergeCell ref="A54:A55"/>
    <mergeCell ref="B54:B55"/>
    <mergeCell ref="C54:C55"/>
    <mergeCell ref="E54:E55"/>
    <mergeCell ref="G54:G55"/>
    <mergeCell ref="W62:W63"/>
    <mergeCell ref="AD54:AD55"/>
    <mergeCell ref="AF54:AF55"/>
    <mergeCell ref="AG54:AG55"/>
    <mergeCell ref="A60:A61"/>
    <mergeCell ref="B60:B61"/>
    <mergeCell ref="C60:C61"/>
    <mergeCell ref="E60:E61"/>
    <mergeCell ref="G60:G61"/>
    <mergeCell ref="H60:H61"/>
    <mergeCell ref="I60:I61"/>
    <mergeCell ref="J60:J61"/>
    <mergeCell ref="L60:L61"/>
    <mergeCell ref="M60:M61"/>
    <mergeCell ref="N60:N61"/>
    <mergeCell ref="A62:A63"/>
    <mergeCell ref="B62:B63"/>
    <mergeCell ref="C62:C63"/>
    <mergeCell ref="E62:E63"/>
    <mergeCell ref="G62:G63"/>
    <mergeCell ref="H62:H63"/>
    <mergeCell ref="I62:I63"/>
    <mergeCell ref="J62:J63"/>
    <mergeCell ref="L62:L63"/>
    <mergeCell ref="M62:M63"/>
    <mergeCell ref="N62:N63"/>
    <mergeCell ref="O62:O63"/>
    <mergeCell ref="Q62:Q63"/>
    <mergeCell ref="R62:R63"/>
    <mergeCell ref="S62:S63"/>
    <mergeCell ref="T62:T63"/>
    <mergeCell ref="V62:V63"/>
    <mergeCell ref="O60:O61"/>
    <mergeCell ref="Q60:Q61"/>
    <mergeCell ref="R60:R61"/>
    <mergeCell ref="S60:S61"/>
    <mergeCell ref="T60:T61"/>
    <mergeCell ref="V60:V61"/>
    <mergeCell ref="C22:C23"/>
    <mergeCell ref="C26:C27"/>
    <mergeCell ref="C30:C31"/>
    <mergeCell ref="C34:C35"/>
    <mergeCell ref="AC60:AC61"/>
    <mergeCell ref="AD60:AD61"/>
    <mergeCell ref="AF60:AF61"/>
    <mergeCell ref="AG60:AG61"/>
    <mergeCell ref="AH60:AH61"/>
    <mergeCell ref="W60:W61"/>
    <mergeCell ref="X60:X61"/>
    <mergeCell ref="AH54:AH55"/>
    <mergeCell ref="R46:R47"/>
    <mergeCell ref="S46:S47"/>
    <mergeCell ref="V46:V47"/>
    <mergeCell ref="AD42:AD43"/>
    <mergeCell ref="AF42:AF43"/>
    <mergeCell ref="AG42:AG43"/>
    <mergeCell ref="AH42:AH43"/>
    <mergeCell ref="S54:S55"/>
    <mergeCell ref="T54:T55"/>
    <mergeCell ref="V54:V55"/>
    <mergeCell ref="W54:W55"/>
    <mergeCell ref="X54:X55"/>
    <mergeCell ref="AC62:AC63"/>
    <mergeCell ref="AD62:AD63"/>
    <mergeCell ref="AF62:AF63"/>
    <mergeCell ref="AG62:AG63"/>
    <mergeCell ref="AH62:AH63"/>
    <mergeCell ref="AI62:AI63"/>
    <mergeCell ref="AI60:AI61"/>
    <mergeCell ref="AI52:AI53"/>
    <mergeCell ref="AI54:AI55"/>
    <mergeCell ref="AI42:AI43"/>
    <mergeCell ref="AG46:AG47"/>
    <mergeCell ref="AC48:AC49"/>
    <mergeCell ref="O50:O51"/>
    <mergeCell ref="AH50:AH51"/>
    <mergeCell ref="V50:V51"/>
    <mergeCell ref="W50:W51"/>
    <mergeCell ref="X50:X51"/>
    <mergeCell ref="AA50:AA51"/>
    <mergeCell ref="Q50:Q51"/>
    <mergeCell ref="R50:R51"/>
    <mergeCell ref="S50:S51"/>
    <mergeCell ref="T50:T51"/>
    <mergeCell ref="Y50:Y51"/>
    <mergeCell ref="AD50:AD51"/>
    <mergeCell ref="Y42:Y43"/>
    <mergeCell ref="AA42:AA43"/>
    <mergeCell ref="AB42:AB43"/>
    <mergeCell ref="AI50:AI51"/>
    <mergeCell ref="O42:O43"/>
    <mergeCell ref="AA48:AA49"/>
    <mergeCell ref="O48:O49"/>
    <mergeCell ref="T48:T49"/>
    <mergeCell ref="Y48:Y49"/>
    <mergeCell ref="Y54:Y55"/>
    <mergeCell ref="AA54:AA55"/>
    <mergeCell ref="AB54:AB55"/>
    <mergeCell ref="AB52:AB53"/>
    <mergeCell ref="H54:H55"/>
    <mergeCell ref="I54:I55"/>
    <mergeCell ref="J54:J55"/>
    <mergeCell ref="L54:L55"/>
    <mergeCell ref="M54:M55"/>
    <mergeCell ref="N54:N55"/>
    <mergeCell ref="O54:O55"/>
    <mergeCell ref="Q54:Q55"/>
    <mergeCell ref="R54:R55"/>
    <mergeCell ref="W52:W53"/>
    <mergeCell ref="X52:X53"/>
    <mergeCell ref="Y52:Y53"/>
    <mergeCell ref="AA52:AA53"/>
    <mergeCell ref="H48:H49"/>
    <mergeCell ref="I48:I49"/>
    <mergeCell ref="C50:C51"/>
    <mergeCell ref="E50:E51"/>
    <mergeCell ref="J50:J51"/>
    <mergeCell ref="M50:M51"/>
    <mergeCell ref="G50:G51"/>
    <mergeCell ref="H50:H51"/>
    <mergeCell ref="I50:I51"/>
    <mergeCell ref="L50:L51"/>
    <mergeCell ref="C48:C49"/>
    <mergeCell ref="E48:E49"/>
    <mergeCell ref="J48:J49"/>
    <mergeCell ref="AH16:AH17"/>
    <mergeCell ref="AG16:AG17"/>
    <mergeCell ref="AF16:AF17"/>
    <mergeCell ref="AA16:AA17"/>
    <mergeCell ref="AC16:AC17"/>
    <mergeCell ref="AB16:AB17"/>
    <mergeCell ref="A52:A53"/>
    <mergeCell ref="B52:B53"/>
    <mergeCell ref="C52:C53"/>
    <mergeCell ref="E52:E53"/>
    <mergeCell ref="G52:G53"/>
    <mergeCell ref="H52:H53"/>
    <mergeCell ref="I52:I53"/>
    <mergeCell ref="J52:J53"/>
    <mergeCell ref="L52:L53"/>
    <mergeCell ref="M52:M53"/>
    <mergeCell ref="N52:N53"/>
    <mergeCell ref="O52:O53"/>
    <mergeCell ref="Q52:Q53"/>
    <mergeCell ref="R52:R53"/>
    <mergeCell ref="S52:S53"/>
    <mergeCell ref="T52:T53"/>
    <mergeCell ref="V52:V53"/>
    <mergeCell ref="A48:A49"/>
    <mergeCell ref="A42:A43"/>
    <mergeCell ref="B42:B43"/>
    <mergeCell ref="C42:C43"/>
    <mergeCell ref="E42:E43"/>
    <mergeCell ref="N16:N17"/>
    <mergeCell ref="M16:M17"/>
    <mergeCell ref="G16:G17"/>
    <mergeCell ref="X16:X17"/>
    <mergeCell ref="W16:W17"/>
    <mergeCell ref="V16:V17"/>
    <mergeCell ref="S16:S17"/>
    <mergeCell ref="R16:R17"/>
    <mergeCell ref="Q16:Q17"/>
    <mergeCell ref="R42:R43"/>
    <mergeCell ref="S42:S43"/>
    <mergeCell ref="T42:T43"/>
    <mergeCell ref="V42:V43"/>
    <mergeCell ref="W42:W43"/>
    <mergeCell ref="X42:X43"/>
    <mergeCell ref="N34:N35"/>
    <mergeCell ref="O34:O35"/>
    <mergeCell ref="Q34:Q35"/>
    <mergeCell ref="R34:R35"/>
    <mergeCell ref="S34:S35"/>
    <mergeCell ref="AC36:AC37"/>
    <mergeCell ref="AD36:AD37"/>
    <mergeCell ref="AF36:AF37"/>
    <mergeCell ref="AG36:AG37"/>
    <mergeCell ref="AH36:AH37"/>
    <mergeCell ref="AI36:AI37"/>
    <mergeCell ref="A36:A37"/>
    <mergeCell ref="B36:B37"/>
    <mergeCell ref="C36:C37"/>
    <mergeCell ref="E36:E37"/>
    <mergeCell ref="G36:G37"/>
    <mergeCell ref="H36:H37"/>
    <mergeCell ref="I36:I37"/>
    <mergeCell ref="J36:J37"/>
    <mergeCell ref="L36:L37"/>
    <mergeCell ref="M36:M37"/>
    <mergeCell ref="N36:N37"/>
    <mergeCell ref="O36:O37"/>
    <mergeCell ref="Q36:Q37"/>
    <mergeCell ref="R36:R37"/>
    <mergeCell ref="S36:S37"/>
    <mergeCell ref="T36:T37"/>
    <mergeCell ref="V36:V37"/>
    <mergeCell ref="W36:W37"/>
    <mergeCell ref="T34:T35"/>
    <mergeCell ref="V34:V35"/>
    <mergeCell ref="AA36:AA37"/>
    <mergeCell ref="AB36:AB37"/>
    <mergeCell ref="X36:X37"/>
    <mergeCell ref="Y36:Y37"/>
    <mergeCell ref="A34:A35"/>
    <mergeCell ref="B34:B35"/>
    <mergeCell ref="E34:E35"/>
    <mergeCell ref="G34:G35"/>
    <mergeCell ref="H34:H35"/>
    <mergeCell ref="I34:I35"/>
    <mergeCell ref="J34:J35"/>
    <mergeCell ref="L34:L35"/>
    <mergeCell ref="M34:M35"/>
    <mergeCell ref="AD30:AD31"/>
    <mergeCell ref="AF30:AF31"/>
    <mergeCell ref="AG30:AG31"/>
    <mergeCell ref="AH34:AH35"/>
    <mergeCell ref="AI34:AI35"/>
    <mergeCell ref="W34:W35"/>
    <mergeCell ref="X34:X35"/>
    <mergeCell ref="Y34:Y35"/>
    <mergeCell ref="AA34:AA35"/>
    <mergeCell ref="AB34:AB35"/>
    <mergeCell ref="AC34:AC35"/>
    <mergeCell ref="AD34:AD35"/>
    <mergeCell ref="AF34:AF35"/>
    <mergeCell ref="AG34:AG35"/>
    <mergeCell ref="AC32:AC33"/>
    <mergeCell ref="AD32:AD33"/>
    <mergeCell ref="AF32:AF33"/>
    <mergeCell ref="AG32:AG33"/>
    <mergeCell ref="AH32:AH33"/>
    <mergeCell ref="AI32:AI33"/>
    <mergeCell ref="AH30:AH31"/>
    <mergeCell ref="AI30:AI31"/>
    <mergeCell ref="Y32:Y33"/>
    <mergeCell ref="AA32:AA33"/>
    <mergeCell ref="AB32:AB33"/>
    <mergeCell ref="W30:W31"/>
    <mergeCell ref="X30:X31"/>
    <mergeCell ref="Y30:Y31"/>
    <mergeCell ref="AA30:AA31"/>
    <mergeCell ref="AB30:AB31"/>
    <mergeCell ref="AC30:AC31"/>
    <mergeCell ref="W28:W29"/>
    <mergeCell ref="X28:X29"/>
    <mergeCell ref="W32:W33"/>
    <mergeCell ref="X32:X33"/>
    <mergeCell ref="Y28:Y29"/>
    <mergeCell ref="V30:V31"/>
    <mergeCell ref="A32:A33"/>
    <mergeCell ref="B32:B33"/>
    <mergeCell ref="C32:C33"/>
    <mergeCell ref="E32:E33"/>
    <mergeCell ref="G32:G33"/>
    <mergeCell ref="H32:H33"/>
    <mergeCell ref="I32:I33"/>
    <mergeCell ref="J32:J33"/>
    <mergeCell ref="L32:L33"/>
    <mergeCell ref="V32:V33"/>
    <mergeCell ref="A30:A31"/>
    <mergeCell ref="B30:B31"/>
    <mergeCell ref="E30:E31"/>
    <mergeCell ref="G30:G31"/>
    <mergeCell ref="H30:H31"/>
    <mergeCell ref="I30:I31"/>
    <mergeCell ref="J30:J31"/>
    <mergeCell ref="L30:L31"/>
    <mergeCell ref="M32:M33"/>
    <mergeCell ref="N32:N33"/>
    <mergeCell ref="O32:O33"/>
    <mergeCell ref="Q32:Q33"/>
    <mergeCell ref="R32:R33"/>
    <mergeCell ref="S30:S31"/>
    <mergeCell ref="T30:T31"/>
    <mergeCell ref="A28:A29"/>
    <mergeCell ref="B28:B29"/>
    <mergeCell ref="C28:C29"/>
    <mergeCell ref="E28:E29"/>
    <mergeCell ref="G28:G29"/>
    <mergeCell ref="H28:H29"/>
    <mergeCell ref="I28:I29"/>
    <mergeCell ref="J28:J29"/>
    <mergeCell ref="L28:L29"/>
    <mergeCell ref="R30:R31"/>
    <mergeCell ref="O28:O29"/>
    <mergeCell ref="Q28:Q29"/>
    <mergeCell ref="R28:R29"/>
    <mergeCell ref="S28:S29"/>
    <mergeCell ref="T28:T29"/>
    <mergeCell ref="N46:N47"/>
    <mergeCell ref="AH26:AH27"/>
    <mergeCell ref="AH44:AH45"/>
    <mergeCell ref="S44:S45"/>
    <mergeCell ref="AI24:AI25"/>
    <mergeCell ref="E26:E27"/>
    <mergeCell ref="J26:J27"/>
    <mergeCell ref="O26:O27"/>
    <mergeCell ref="T26:T27"/>
    <mergeCell ref="Y26:Y27"/>
    <mergeCell ref="AD26:AD27"/>
    <mergeCell ref="AA28:AA29"/>
    <mergeCell ref="AB28:AB29"/>
    <mergeCell ref="AC28:AC29"/>
    <mergeCell ref="AD28:AD29"/>
    <mergeCell ref="AF28:AF29"/>
    <mergeCell ref="AG28:AG29"/>
    <mergeCell ref="AH28:AH29"/>
    <mergeCell ref="AI28:AI29"/>
    <mergeCell ref="N30:N31"/>
    <mergeCell ref="O30:O31"/>
    <mergeCell ref="Q30:Q31"/>
    <mergeCell ref="S32:S33"/>
    <mergeCell ref="T32:T33"/>
    <mergeCell ref="G42:G43"/>
    <mergeCell ref="H42:H43"/>
    <mergeCell ref="I42:I43"/>
    <mergeCell ref="J42:J43"/>
    <mergeCell ref="L42:L43"/>
    <mergeCell ref="M42:M43"/>
    <mergeCell ref="N42:N43"/>
    <mergeCell ref="Q42:Q43"/>
    <mergeCell ref="M44:M45"/>
    <mergeCell ref="N44:N45"/>
    <mergeCell ref="Q44:Q45"/>
    <mergeCell ref="AH40:AH41"/>
    <mergeCell ref="AE64:AG64"/>
    <mergeCell ref="AI46:AI47"/>
    <mergeCell ref="AI48:AI49"/>
    <mergeCell ref="AH46:AH47"/>
    <mergeCell ref="AH48:AH49"/>
    <mergeCell ref="AD48:AD49"/>
    <mergeCell ref="AA46:AA47"/>
    <mergeCell ref="AB46:AB47"/>
    <mergeCell ref="AC46:AC47"/>
    <mergeCell ref="AF46:AF47"/>
    <mergeCell ref="AD40:AD41"/>
    <mergeCell ref="AI40:AI41"/>
    <mergeCell ref="AD44:AD45"/>
    <mergeCell ref="AI44:AI45"/>
    <mergeCell ref="AB48:AB49"/>
    <mergeCell ref="AC54:AC55"/>
    <mergeCell ref="AH56:AH57"/>
    <mergeCell ref="AC52:AC53"/>
    <mergeCell ref="AD52:AD53"/>
    <mergeCell ref="AF52:AF53"/>
    <mergeCell ref="AG52:AG53"/>
    <mergeCell ref="AH52:AH53"/>
    <mergeCell ref="AC42:AC43"/>
    <mergeCell ref="AE65:AG65"/>
    <mergeCell ref="A7:AI7"/>
    <mergeCell ref="C56:C57"/>
    <mergeCell ref="E56:E57"/>
    <mergeCell ref="J56:J57"/>
    <mergeCell ref="O56:O57"/>
    <mergeCell ref="T56:T57"/>
    <mergeCell ref="Y56:Y57"/>
    <mergeCell ref="AD56:AD57"/>
    <mergeCell ref="AI56:AI57"/>
    <mergeCell ref="C58:C59"/>
    <mergeCell ref="E58:E59"/>
    <mergeCell ref="J58:J59"/>
    <mergeCell ref="O58:O59"/>
    <mergeCell ref="T58:T59"/>
    <mergeCell ref="Y58:Y59"/>
    <mergeCell ref="AD58:AD59"/>
    <mergeCell ref="AI58:AI59"/>
    <mergeCell ref="AI22:AI23"/>
    <mergeCell ref="G20:G21"/>
    <mergeCell ref="H20:H21"/>
    <mergeCell ref="I20:I21"/>
    <mergeCell ref="AG20:AG21"/>
    <mergeCell ref="AH20:AH21"/>
    <mergeCell ref="AH22:AH23"/>
    <mergeCell ref="AG22:AG23"/>
    <mergeCell ref="I24:I25"/>
    <mergeCell ref="L24:L25"/>
    <mergeCell ref="J24:J25"/>
    <mergeCell ref="AF24:AF25"/>
    <mergeCell ref="AG24:AG25"/>
    <mergeCell ref="AH24:AH25"/>
    <mergeCell ref="AH38:AH39"/>
    <mergeCell ref="M28:M29"/>
    <mergeCell ref="N28:N29"/>
    <mergeCell ref="N22:N23"/>
    <mergeCell ref="Q22:Q23"/>
    <mergeCell ref="R22:R23"/>
    <mergeCell ref="T22:T23"/>
    <mergeCell ref="Y22:Y23"/>
    <mergeCell ref="AF22:AF23"/>
    <mergeCell ref="M22:M23"/>
    <mergeCell ref="O24:O25"/>
    <mergeCell ref="T24:T25"/>
    <mergeCell ref="Y24:Y25"/>
    <mergeCell ref="AD24:AD25"/>
    <mergeCell ref="AF26:AF27"/>
    <mergeCell ref="AG26:AG27"/>
    <mergeCell ref="V28:V29"/>
    <mergeCell ref="AI18:AI19"/>
    <mergeCell ref="C20:C21"/>
    <mergeCell ref="E20:E21"/>
    <mergeCell ref="J20:J21"/>
    <mergeCell ref="O20:O21"/>
    <mergeCell ref="T20:T21"/>
    <mergeCell ref="Y20:Y21"/>
    <mergeCell ref="AD20:AD21"/>
    <mergeCell ref="AI20:AI21"/>
    <mergeCell ref="Q18:Q19"/>
    <mergeCell ref="R18:R19"/>
    <mergeCell ref="S18:S19"/>
    <mergeCell ref="V18:V19"/>
    <mergeCell ref="W18:W19"/>
    <mergeCell ref="I18:I19"/>
    <mergeCell ref="L18:L19"/>
    <mergeCell ref="M18:M19"/>
    <mergeCell ref="N18:N19"/>
    <mergeCell ref="C18:C19"/>
    <mergeCell ref="X18:X19"/>
    <mergeCell ref="AA18:AA19"/>
    <mergeCell ref="AD18:AD19"/>
    <mergeCell ref="AB18:AB19"/>
    <mergeCell ref="AC18:AC19"/>
    <mergeCell ref="AI26:AI27"/>
    <mergeCell ref="G24:G25"/>
    <mergeCell ref="X26:X27"/>
    <mergeCell ref="T38:T39"/>
    <mergeCell ref="Y38:Y39"/>
    <mergeCell ref="AD38:AD39"/>
    <mergeCell ref="AI38:AI39"/>
    <mergeCell ref="H24:H25"/>
    <mergeCell ref="G38:G39"/>
    <mergeCell ref="H38:H39"/>
    <mergeCell ref="I38:I39"/>
    <mergeCell ref="W26:W27"/>
    <mergeCell ref="I26:I27"/>
    <mergeCell ref="L26:L27"/>
    <mergeCell ref="M26:M27"/>
    <mergeCell ref="N26:N27"/>
    <mergeCell ref="AA26:AA27"/>
    <mergeCell ref="AB26:AB27"/>
    <mergeCell ref="AC26:AC27"/>
    <mergeCell ref="Q26:Q27"/>
    <mergeCell ref="R26:R27"/>
    <mergeCell ref="S26:S27"/>
    <mergeCell ref="V26:V27"/>
    <mergeCell ref="AG38:AG39"/>
    <mergeCell ref="AI14:AI15"/>
    <mergeCell ref="H12:H13"/>
    <mergeCell ref="I12:I13"/>
    <mergeCell ref="L12:L13"/>
    <mergeCell ref="W14:W15"/>
    <mergeCell ref="I14:I15"/>
    <mergeCell ref="L14:L15"/>
    <mergeCell ref="M14:M15"/>
    <mergeCell ref="AH12:AH13"/>
    <mergeCell ref="AH14:AH15"/>
    <mergeCell ref="AA14:AA15"/>
    <mergeCell ref="AB14:AB15"/>
    <mergeCell ref="AC14:AC15"/>
    <mergeCell ref="Q14:Q15"/>
    <mergeCell ref="R14:R15"/>
    <mergeCell ref="S14:S15"/>
    <mergeCell ref="V14:V15"/>
    <mergeCell ref="AF14:AF15"/>
    <mergeCell ref="AG14:AG15"/>
    <mergeCell ref="AF12:AF13"/>
    <mergeCell ref="AG12:AG13"/>
    <mergeCell ref="AA12:AA13"/>
    <mergeCell ref="AI16:AI17"/>
    <mergeCell ref="AI10:AI11"/>
    <mergeCell ref="C12:C13"/>
    <mergeCell ref="E12:E13"/>
    <mergeCell ref="J12:J13"/>
    <mergeCell ref="O12:O13"/>
    <mergeCell ref="T12:T13"/>
    <mergeCell ref="Y12:Y13"/>
    <mergeCell ref="AD12:AD13"/>
    <mergeCell ref="AI12:AI13"/>
    <mergeCell ref="M10:M11"/>
    <mergeCell ref="N10:N11"/>
    <mergeCell ref="Q10:Q11"/>
    <mergeCell ref="R10:R11"/>
    <mergeCell ref="O10:O11"/>
    <mergeCell ref="T10:T11"/>
    <mergeCell ref="Y10:Y11"/>
    <mergeCell ref="AD10:AD11"/>
    <mergeCell ref="AC10:AC11"/>
    <mergeCell ref="AF10:AF11"/>
    <mergeCell ref="AG10:AG11"/>
    <mergeCell ref="G10:G11"/>
    <mergeCell ref="H10:H11"/>
    <mergeCell ref="I10:I11"/>
    <mergeCell ref="AB12:AB13"/>
    <mergeCell ref="B16:B17"/>
    <mergeCell ref="A16:A17"/>
    <mergeCell ref="V12:V13"/>
    <mergeCell ref="W12:W13"/>
    <mergeCell ref="X12:X13"/>
    <mergeCell ref="M12:M13"/>
    <mergeCell ref="N12:N13"/>
    <mergeCell ref="Q12:Q13"/>
    <mergeCell ref="R12:R13"/>
    <mergeCell ref="S12:S13"/>
    <mergeCell ref="H16:H17"/>
    <mergeCell ref="I16:I17"/>
    <mergeCell ref="L16:L17"/>
    <mergeCell ref="A14:A15"/>
    <mergeCell ref="B14:B15"/>
    <mergeCell ref="AD16:AD17"/>
    <mergeCell ref="C14:C15"/>
    <mergeCell ref="E14:E15"/>
    <mergeCell ref="J14:J15"/>
    <mergeCell ref="O14:O15"/>
    <mergeCell ref="T14:T15"/>
    <mergeCell ref="Y14:Y15"/>
    <mergeCell ref="AD14:AD15"/>
    <mergeCell ref="X14:X15"/>
    <mergeCell ref="N14:N15"/>
    <mergeCell ref="C16:C17"/>
    <mergeCell ref="E16:E17"/>
    <mergeCell ref="J16:J17"/>
    <mergeCell ref="O16:O17"/>
    <mergeCell ref="T16:T17"/>
    <mergeCell ref="Y16:Y17"/>
    <mergeCell ref="G14:G15"/>
    <mergeCell ref="H14:H15"/>
    <mergeCell ref="A2:AH2"/>
    <mergeCell ref="A3:AH3"/>
    <mergeCell ref="A8:B9"/>
    <mergeCell ref="AH10:AH11"/>
    <mergeCell ref="C8:C9"/>
    <mergeCell ref="D8:E9"/>
    <mergeCell ref="F8:J8"/>
    <mergeCell ref="K8:O8"/>
    <mergeCell ref="P8:T8"/>
    <mergeCell ref="U8:Y8"/>
    <mergeCell ref="Z8:AD8"/>
    <mergeCell ref="AE8:AI8"/>
    <mergeCell ref="C10:C11"/>
    <mergeCell ref="E10:E11"/>
    <mergeCell ref="J10:J11"/>
    <mergeCell ref="AA10:AA11"/>
    <mergeCell ref="AB10:AB11"/>
    <mergeCell ref="L10:L11"/>
    <mergeCell ref="S10:S11"/>
    <mergeCell ref="V10:V11"/>
    <mergeCell ref="W10:W11"/>
    <mergeCell ref="X10:X11"/>
    <mergeCell ref="A10:A11"/>
    <mergeCell ref="B10:B11"/>
    <mergeCell ref="AC12:AC13"/>
    <mergeCell ref="A12:A13"/>
    <mergeCell ref="B12:B13"/>
    <mergeCell ref="G12:G13"/>
    <mergeCell ref="E18:E19"/>
    <mergeCell ref="AD22:AD23"/>
    <mergeCell ref="AG18:AG19"/>
    <mergeCell ref="AH18:AH19"/>
    <mergeCell ref="A22:A23"/>
    <mergeCell ref="B22:B23"/>
    <mergeCell ref="G22:G23"/>
    <mergeCell ref="H22:H23"/>
    <mergeCell ref="I22:I23"/>
    <mergeCell ref="AA20:AA21"/>
    <mergeCell ref="AB20:AB21"/>
    <mergeCell ref="AC20:AC21"/>
    <mergeCell ref="AF20:AF21"/>
    <mergeCell ref="R20:R21"/>
    <mergeCell ref="S20:S21"/>
    <mergeCell ref="V20:V21"/>
    <mergeCell ref="W20:W21"/>
    <mergeCell ref="X20:X21"/>
    <mergeCell ref="L20:L21"/>
    <mergeCell ref="M20:M21"/>
    <mergeCell ref="A40:A41"/>
    <mergeCell ref="B40:B41"/>
    <mergeCell ref="G40:G41"/>
    <mergeCell ref="H40:H41"/>
    <mergeCell ref="I40:I41"/>
    <mergeCell ref="AA38:AA39"/>
    <mergeCell ref="AB38:AB39"/>
    <mergeCell ref="AC38:AC39"/>
    <mergeCell ref="AF38:AF39"/>
    <mergeCell ref="R38:R39"/>
    <mergeCell ref="S38:S39"/>
    <mergeCell ref="V38:V39"/>
    <mergeCell ref="W38:W39"/>
    <mergeCell ref="X38:X39"/>
    <mergeCell ref="L38:L39"/>
    <mergeCell ref="C40:C41"/>
    <mergeCell ref="E40:E41"/>
    <mergeCell ref="J40:J41"/>
    <mergeCell ref="O40:O41"/>
    <mergeCell ref="T40:T41"/>
    <mergeCell ref="M38:M39"/>
    <mergeCell ref="N38:N39"/>
    <mergeCell ref="Q38:Q39"/>
    <mergeCell ref="A38:A39"/>
    <mergeCell ref="A18:A19"/>
    <mergeCell ref="B18:B19"/>
    <mergeCell ref="G18:G19"/>
    <mergeCell ref="H18:H19"/>
    <mergeCell ref="AF18:AF19"/>
    <mergeCell ref="J22:J23"/>
    <mergeCell ref="O22:O23"/>
    <mergeCell ref="J18:J19"/>
    <mergeCell ref="O18:O19"/>
    <mergeCell ref="T18:T19"/>
    <mergeCell ref="Y18:Y19"/>
    <mergeCell ref="AA22:AA23"/>
    <mergeCell ref="AB22:AB23"/>
    <mergeCell ref="AC22:AC23"/>
    <mergeCell ref="S22:S23"/>
    <mergeCell ref="V22:V23"/>
    <mergeCell ref="W22:W23"/>
    <mergeCell ref="X22:X23"/>
    <mergeCell ref="L22:L23"/>
    <mergeCell ref="N20:N21"/>
    <mergeCell ref="Q20:Q21"/>
    <mergeCell ref="A20:A21"/>
    <mergeCell ref="B20:B21"/>
    <mergeCell ref="E22:E23"/>
    <mergeCell ref="C38:C39"/>
    <mergeCell ref="E38:E39"/>
    <mergeCell ref="B38:B39"/>
    <mergeCell ref="J38:J39"/>
    <mergeCell ref="O38:O39"/>
    <mergeCell ref="A26:A27"/>
    <mergeCell ref="B26:B27"/>
    <mergeCell ref="G26:G27"/>
    <mergeCell ref="H26:H27"/>
    <mergeCell ref="M30:M31"/>
    <mergeCell ref="AB24:AB25"/>
    <mergeCell ref="AC24:AC25"/>
    <mergeCell ref="V24:V25"/>
    <mergeCell ref="W24:W25"/>
    <mergeCell ref="X24:X25"/>
    <mergeCell ref="AA24:AA25"/>
    <mergeCell ref="M24:M25"/>
    <mergeCell ref="N24:N25"/>
    <mergeCell ref="Q24:Q25"/>
    <mergeCell ref="R24:R25"/>
    <mergeCell ref="S24:S25"/>
    <mergeCell ref="A24:A25"/>
    <mergeCell ref="B24:B25"/>
    <mergeCell ref="E24:E25"/>
    <mergeCell ref="C24:C25"/>
    <mergeCell ref="S56:S57"/>
    <mergeCell ref="Q46:Q47"/>
    <mergeCell ref="A46:A47"/>
    <mergeCell ref="B46:B47"/>
    <mergeCell ref="G46:G47"/>
    <mergeCell ref="H46:H47"/>
    <mergeCell ref="I46:I47"/>
    <mergeCell ref="A44:A45"/>
    <mergeCell ref="B44:B45"/>
    <mergeCell ref="G44:G45"/>
    <mergeCell ref="H44:H45"/>
    <mergeCell ref="I44:I45"/>
    <mergeCell ref="L44:L45"/>
    <mergeCell ref="C46:C47"/>
    <mergeCell ref="E46:E47"/>
    <mergeCell ref="J46:J47"/>
    <mergeCell ref="O46:O47"/>
    <mergeCell ref="R44:R45"/>
    <mergeCell ref="L46:L47"/>
    <mergeCell ref="A50:A51"/>
    <mergeCell ref="B50:B51"/>
    <mergeCell ref="N50:N51"/>
    <mergeCell ref="B48:B49"/>
    <mergeCell ref="G48:G49"/>
    <mergeCell ref="AB44:AB45"/>
    <mergeCell ref="AC44:AC45"/>
    <mergeCell ref="AD46:AD47"/>
    <mergeCell ref="AF44:AF45"/>
    <mergeCell ref="AG44:AG45"/>
    <mergeCell ref="V44:V45"/>
    <mergeCell ref="W44:W45"/>
    <mergeCell ref="X44:X45"/>
    <mergeCell ref="AA44:AA45"/>
    <mergeCell ref="Y46:Y47"/>
    <mergeCell ref="Y44:Y45"/>
    <mergeCell ref="W46:W47"/>
    <mergeCell ref="X46:X47"/>
    <mergeCell ref="C44:C45"/>
    <mergeCell ref="E44:E45"/>
    <mergeCell ref="J44:J45"/>
    <mergeCell ref="O44:O45"/>
    <mergeCell ref="T44:T45"/>
    <mergeCell ref="T46:T47"/>
    <mergeCell ref="M46:M47"/>
    <mergeCell ref="AG40:AG41"/>
    <mergeCell ref="S40:S41"/>
    <mergeCell ref="V40:V41"/>
    <mergeCell ref="W40:W41"/>
    <mergeCell ref="X40:X41"/>
    <mergeCell ref="L40:L41"/>
    <mergeCell ref="M40:M41"/>
    <mergeCell ref="N40:N41"/>
    <mergeCell ref="Q40:Q41"/>
    <mergeCell ref="R40:R41"/>
    <mergeCell ref="Y40:Y41"/>
    <mergeCell ref="AA40:AA41"/>
    <mergeCell ref="AB40:AB41"/>
    <mergeCell ref="AC40:AC41"/>
    <mergeCell ref="AF40:AF41"/>
    <mergeCell ref="V56:V57"/>
    <mergeCell ref="A56:A57"/>
    <mergeCell ref="B56:B57"/>
    <mergeCell ref="G56:G57"/>
    <mergeCell ref="H56:H57"/>
    <mergeCell ref="AH58:AH59"/>
    <mergeCell ref="AA58:AA59"/>
    <mergeCell ref="AB58:AB59"/>
    <mergeCell ref="AC58:AC59"/>
    <mergeCell ref="AF58:AF59"/>
    <mergeCell ref="R58:R59"/>
    <mergeCell ref="S58:S59"/>
    <mergeCell ref="V58:V59"/>
    <mergeCell ref="W58:W59"/>
    <mergeCell ref="X58:X59"/>
    <mergeCell ref="L58:L59"/>
    <mergeCell ref="M58:M59"/>
    <mergeCell ref="N58:N59"/>
    <mergeCell ref="Q58:Q59"/>
    <mergeCell ref="A58:A59"/>
    <mergeCell ref="B58:B59"/>
    <mergeCell ref="AF56:AF57"/>
    <mergeCell ref="AG56:AG57"/>
    <mergeCell ref="I58:I59"/>
    <mergeCell ref="A5:AI5"/>
    <mergeCell ref="A6:AI6"/>
    <mergeCell ref="AG58:AG59"/>
    <mergeCell ref="AG48:AG49"/>
    <mergeCell ref="S48:S49"/>
    <mergeCell ref="V48:V49"/>
    <mergeCell ref="W48:W49"/>
    <mergeCell ref="X48:X49"/>
    <mergeCell ref="L48:L49"/>
    <mergeCell ref="M48:M49"/>
    <mergeCell ref="N48:N49"/>
    <mergeCell ref="Q48:Q49"/>
    <mergeCell ref="R48:R49"/>
    <mergeCell ref="AB50:AB51"/>
    <mergeCell ref="AC50:AC51"/>
    <mergeCell ref="AF50:AF51"/>
    <mergeCell ref="AG50:AG51"/>
    <mergeCell ref="X56:X57"/>
    <mergeCell ref="AA56:AA57"/>
    <mergeCell ref="AB56:AB57"/>
    <mergeCell ref="AC56:AC57"/>
    <mergeCell ref="AF48:AF49"/>
    <mergeCell ref="Q56:Q57"/>
    <mergeCell ref="R56:R57"/>
    <mergeCell ref="F65:H65"/>
    <mergeCell ref="K65:M65"/>
    <mergeCell ref="P65:S65"/>
    <mergeCell ref="U65:W65"/>
    <mergeCell ref="Z65:AB65"/>
    <mergeCell ref="G58:G59"/>
    <mergeCell ref="H58:H59"/>
    <mergeCell ref="W56:W57"/>
    <mergeCell ref="I56:I57"/>
    <mergeCell ref="L56:L57"/>
    <mergeCell ref="M56:M57"/>
    <mergeCell ref="N56:N57"/>
    <mergeCell ref="K64:M64"/>
    <mergeCell ref="P64:R64"/>
    <mergeCell ref="U64:W64"/>
    <mergeCell ref="Z64:AB64"/>
    <mergeCell ref="F64:H64"/>
    <mergeCell ref="Y60:Y61"/>
    <mergeCell ref="AA60:AA61"/>
    <mergeCell ref="AB60:AB61"/>
    <mergeCell ref="X62:X63"/>
    <mergeCell ref="Y62:Y63"/>
    <mergeCell ref="AA62:AA63"/>
    <mergeCell ref="AB62:AB63"/>
  </mergeCells>
  <printOptions horizontalCentered="1"/>
  <pageMargins left="0.51181102362204722" right="0.51181102362204722" top="0.78740157480314965" bottom="0.78740157480314965" header="0.31496062992125984" footer="0.31496062992125984"/>
  <pageSetup paperSize="9" scale="33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Qualitativas 2o. Semestre</vt:lpstr>
      <vt:lpstr>'Qualitativas 2o. Semestre'!Titulos_de_impressao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Luiz Cezar de Souza Costa</dc:creator>
  <cp:lastModifiedBy>Luiz Cezar de Souza Costa</cp:lastModifiedBy>
  <cp:lastPrinted>2022-01-12T18:54:09Z</cp:lastPrinted>
  <dcterms:created xsi:type="dcterms:W3CDTF">2015-02-26T01:02:49Z</dcterms:created>
  <dcterms:modified xsi:type="dcterms:W3CDTF">2022-01-12T18:54:13Z</dcterms:modified>
</cp:coreProperties>
</file>